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15" windowWidth="18795" windowHeight="7335" tabRatio="875" activeTab="4"/>
  </bookViews>
  <sheets>
    <sheet name="Anleitung" sheetId="1" r:id="rId1"/>
    <sheet name="Stammdaten" sheetId="2" state="hidden" r:id="rId2"/>
    <sheet name="Mitarbeiter" sheetId="3" r:id="rId3"/>
    <sheet name="Jahresübersicht" sheetId="4" r:id="rId4"/>
    <sheet name="Jan" sheetId="5" r:id="rId5"/>
    <sheet name="Feb" sheetId="6" r:id="rId6"/>
    <sheet name="Mrz" sheetId="7" r:id="rId7"/>
    <sheet name="Feiertage" sheetId="8" r:id="rId8"/>
    <sheet name="Schulferien" sheetId="9" r:id="rId9"/>
    <sheet name="sys" sheetId="10" state="hidden" r:id="rId10"/>
  </sheets>
  <definedNames>
    <definedName name="feiertage">'Feiertage'!$C$13:$F$49</definedName>
    <definedName name="monate">'sys'!$C$25:$C$36</definedName>
  </definedNames>
  <calcPr fullCalcOnLoad="1"/>
</workbook>
</file>

<file path=xl/sharedStrings.xml><?xml version="1.0" encoding="utf-8"?>
<sst xmlns="http://schemas.openxmlformats.org/spreadsheetml/2006/main" count="372" uniqueCount="181">
  <si>
    <t>Mitarbeiter</t>
  </si>
  <si>
    <t>Urlaubsanspruch aktuelles Jahr</t>
  </si>
  <si>
    <t>Abgegoltene Urlaubstage</t>
  </si>
  <si>
    <t>Verbleibende Urlaubstage</t>
  </si>
  <si>
    <t>Summe dieses Jahr</t>
  </si>
  <si>
    <t>Anleitung</t>
  </si>
  <si>
    <t>So</t>
  </si>
  <si>
    <t>Mo</t>
  </si>
  <si>
    <t>Di</t>
  </si>
  <si>
    <t>Mi</t>
  </si>
  <si>
    <t>Do</t>
  </si>
  <si>
    <t>Fr</t>
  </si>
  <si>
    <t>Sa</t>
  </si>
  <si>
    <t>Urlaubstage</t>
  </si>
  <si>
    <t>ist feiertag</t>
  </si>
  <si>
    <t>Urlaubsverwaltung - Eintragungen</t>
  </si>
  <si>
    <t>Januar</t>
  </si>
  <si>
    <t>Februar</t>
  </si>
  <si>
    <t>März</t>
  </si>
  <si>
    <t>April</t>
  </si>
  <si>
    <t>Mai</t>
  </si>
  <si>
    <t>Juni</t>
  </si>
  <si>
    <t>Juli</t>
  </si>
  <si>
    <t>August</t>
  </si>
  <si>
    <t>September</t>
  </si>
  <si>
    <t>Oktober</t>
  </si>
  <si>
    <t>November</t>
  </si>
  <si>
    <t>Dezember</t>
  </si>
  <si>
    <t>wochentagnummer</t>
  </si>
  <si>
    <t>Neujahr</t>
  </si>
  <si>
    <t>Heilige drei Könige</t>
  </si>
  <si>
    <t>Karfreitag</t>
  </si>
  <si>
    <t>Ostersonntag</t>
  </si>
  <si>
    <t>Ostermontag</t>
  </si>
  <si>
    <t>Maifeiertag</t>
  </si>
  <si>
    <t>Christi Himmelfahrt</t>
  </si>
  <si>
    <t>Pfingstsonntag</t>
  </si>
  <si>
    <t>Pfingstmontag</t>
  </si>
  <si>
    <t>Fronleichnam</t>
  </si>
  <si>
    <t>Allerheiligen</t>
  </si>
  <si>
    <t>Regionale Feiertage</t>
  </si>
  <si>
    <t>Heiliger Abend</t>
  </si>
  <si>
    <t>Silvester</t>
  </si>
  <si>
    <t>Weitere Feiertage(frei definierbar)</t>
  </si>
  <si>
    <t>Tag der dt. Einheit</t>
  </si>
  <si>
    <t>Mariä Himmelfahrt</t>
  </si>
  <si>
    <t>Verwaltung der Feiertage</t>
  </si>
  <si>
    <t xml:space="preserve"> Anleitung</t>
  </si>
  <si>
    <t>Alle hier eingetragenen Feiertage werden bei der Berechnung des Urlaubs berücksichtigt. Sie können einzelne Feiertage, insbesondere die Regionalen Feiertage einfach hier entfernen, wenn Sie für Ihr Bundesland nicht gültig sind. Möchten Sie weitere, hier nicht aufgeführte Feiertage oder freie Tage eintragen, können Sie das in der dafür vorbereiteten Box tun.</t>
  </si>
  <si>
    <t>Anzahl Urlaubstage</t>
  </si>
  <si>
    <t>1</t>
  </si>
  <si>
    <t>2</t>
  </si>
  <si>
    <t>3</t>
  </si>
  <si>
    <t>4</t>
  </si>
  <si>
    <t>Jan</t>
  </si>
  <si>
    <t>Feb</t>
  </si>
  <si>
    <t>J</t>
  </si>
  <si>
    <t>F</t>
  </si>
  <si>
    <t>M</t>
  </si>
  <si>
    <t>A</t>
  </si>
  <si>
    <t>S</t>
  </si>
  <si>
    <t>O</t>
  </si>
  <si>
    <t>N</t>
  </si>
  <si>
    <t>D</t>
  </si>
  <si>
    <t>Feiertage</t>
  </si>
  <si>
    <t>Reiter Mitarbeiter</t>
  </si>
  <si>
    <t>Reiter Jahresübersicht</t>
  </si>
  <si>
    <t>In diesem Reiter erhalten Sie eine Übersicht über den Urlaub aller
Mitarbeiter. Hier können Sie keine Eingaben machen.</t>
  </si>
  <si>
    <t>Monatsreiter "Jan"-"Dez"</t>
  </si>
  <si>
    <t>Reiter "Feiertage"</t>
  </si>
  <si>
    <t>In diesem Reiter tragen Sie die Feiertage ein, die für das Jahr gelten sollen. Nicht zu verwendende Urlaubstage entfernen Sie bitte aus dieser Ansicht.</t>
  </si>
  <si>
    <t>Krankheitstage</t>
  </si>
  <si>
    <r>
      <t>Bei dieser Jahresansicht handelt es sich lediglich um eine</t>
    </r>
    <r>
      <rPr>
        <b/>
        <sz val="10"/>
        <rFont val="Arial"/>
        <family val="2"/>
      </rPr>
      <t xml:space="preserve"> grobe Darstellung</t>
    </r>
    <r>
      <rPr>
        <sz val="10"/>
        <rFont val="Arial"/>
        <family val="2"/>
      </rPr>
      <t xml:space="preserve"> des Urlaubs. Statt Kalenderwochen zu verwenden, wurden bewußt die </t>
    </r>
    <r>
      <rPr>
        <b/>
        <sz val="10"/>
        <rFont val="Arial"/>
        <family val="2"/>
      </rPr>
      <t>Monate in jeweils vier Blöcke aufgeteilt</t>
    </r>
    <r>
      <rPr>
        <sz val="10"/>
        <rFont val="Arial"/>
        <family val="2"/>
      </rPr>
      <t>. Eine Unterteilung nach KW würde den Umfang dieser Excel-Vorlage sprengen. Die Farbe der Balken gibt Auskunft über die Anzahl Urlaubstage: je dunkler die Färbung, desto mehr Urlaubstage in dem betroffenen Zeitraum. Krankheitstage werden hier nicht angezeigt.</t>
    </r>
  </si>
  <si>
    <t>Urlaubsverwaltung - Anleitung</t>
  </si>
  <si>
    <t>=</t>
  </si>
  <si>
    <t>Ein ganzer Tag Urlaub</t>
  </si>
  <si>
    <t>Ein halber Tag Urlaub</t>
  </si>
  <si>
    <r>
      <t xml:space="preserve">k </t>
    </r>
    <r>
      <rPr>
        <sz val="10"/>
        <rFont val="Arial"/>
        <family val="2"/>
      </rPr>
      <t>(kleines k)</t>
    </r>
  </si>
  <si>
    <t>Ein ganzer Krankheitstag</t>
  </si>
  <si>
    <r>
      <t xml:space="preserve">K </t>
    </r>
    <r>
      <rPr>
        <sz val="10"/>
        <rFont val="Arial"/>
        <family val="2"/>
      </rPr>
      <t>(großes K)</t>
    </r>
  </si>
  <si>
    <t>Ein halber Krankheitstag</t>
  </si>
  <si>
    <t xml:space="preserve">Mitarbeiter
</t>
  </si>
  <si>
    <r>
      <t xml:space="preserve">Wochenarbeitstage
</t>
    </r>
    <r>
      <rPr>
        <b/>
        <sz val="8"/>
        <color indexed="23"/>
        <rFont val="Arial"/>
        <family val="2"/>
      </rPr>
      <t>(5=Mo-Fr, 6=Mo-Sa)</t>
    </r>
  </si>
  <si>
    <t>Vorgemerkter Urlaub, wird nicht gezählt</t>
  </si>
  <si>
    <t>Hier tragen Sie den Urlaub der Mitarbeiter ein. Dazu geben Sie für einen vollen Urlaubstag eine "1" ein, für halbe Urlaubstage eine "0,5". Sie können auch andere Bruchteile eines Tages eingeben, indem Sie beispielsweise "0,25" oder "0,1" eingeben.
Für Urlaubstage, die zwar vorgemerkt, aber noch nicht in der Urlaubsplanung berücksichtigt werden sollen, tragen Sie bitte eine "0" ein. Wenn der Urlaub dann tatsächlich umgewandelt wird, können Sie aus der "0" eine "1" machen, damit der Urlaub eingerechnet wird.
Für Krankheitstage geben Sie ein kleines "k" ein, für halbe Krankheitstage ein großes "K".
Feiertage werden automatisch berücksichtigt und nicht als Urlaubs- oder Krankheitstage gezählt. Die Berücksichtigung für Schaltjahre im Monat Februar ist auch gewährleistet.</t>
  </si>
  <si>
    <t>www.jgm-software.com</t>
  </si>
  <si>
    <t>Dieses Blatt dient zur Berechnung der Urlaubsansprüche und darf nicht gändert werden!</t>
  </si>
  <si>
    <t>Sonderurlaub aktuelles Jahr</t>
  </si>
  <si>
    <t>(Kein Schaltjahr)</t>
  </si>
  <si>
    <t>Buß- und Bettag</t>
  </si>
  <si>
    <t>2. Weihnachtstag</t>
  </si>
  <si>
    <t>1. Weihnachtstag</t>
  </si>
  <si>
    <t>Tragen Sie hier die Namen der Mitarbeiter, Urlaubsansprüche und
Resturlaub aus dem letzten Jahr an. Die Summe der Krankheitstage und Urlaubstage werden automatisch errechnet und angezeigt.
Tragen Sie in der ersten Spalte für jeden Mitarbeiter ein, ob die Wochentage Montag bis Freitag oder Montag bis Samstag als Arbeitstage gelten. Für Mo-Fr tragen Sie eine 5 ein, für Mo-Sa tragen Sie bitte eine 6 ein. Für Mo-So geben Sie eine 7 ein.</t>
  </si>
  <si>
    <t>Anleitung:</t>
  </si>
  <si>
    <t>Baden-Württemberg</t>
  </si>
  <si>
    <t>Ihre Schulferien:</t>
  </si>
  <si>
    <t>Bundesland</t>
  </si>
  <si>
    <t>Winterferien</t>
  </si>
  <si>
    <t>Osterferien</t>
  </si>
  <si>
    <t>Maiferien</t>
  </si>
  <si>
    <t>Pfingstferien</t>
  </si>
  <si>
    <t>Sommerferien</t>
  </si>
  <si>
    <t>Herbstferien</t>
  </si>
  <si>
    <t>Weihnachten</t>
  </si>
  <si>
    <t>von</t>
  </si>
  <si>
    <t>bis</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</si>
  <si>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</si>
  <si>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</si>
  <si>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</si>
  <si>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</si>
  <si>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</si>
  <si>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</si>
  <si>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</si>
  <si>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</si>
  <si>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</si>
  <si>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</si>
  <si>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</si>
  <si>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</si>
  <si>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</si>
  <si>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</si>
  <si>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</si>
  <si>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Eigene Eintragung</t>
  </si>
  <si>
    <t>Schulferien ►</t>
  </si>
  <si>
    <t>◄Schulferien</t>
  </si>
  <si>
    <t>Zusätzl. Eintragung</t>
  </si>
  <si>
    <t>Reiter Schulferien</t>
  </si>
  <si>
    <t>In diesem Reiter wählen Sie das Bundesland aus, dessen Schulferien in den Monatsreitern "Januar" bis "Dezember" automatisch angezeigt werden sollen. Auch können Sie hier die Termine der Schulferien individuell eingeben.</t>
  </si>
  <si>
    <t>Bitte wählen ►►</t>
  </si>
  <si>
    <t>◄◄</t>
  </si>
  <si>
    <t>-</t>
  </si>
  <si>
    <t>Hier können Sie das Bundesland wählen, dessen zugehörige Schulferien dann in den Reitern Januar bis Dezember automatisch angezeigt werden. 
Wenn Ihr Bundesland nicht dabei ist (z. B. Schweiz / Österreich / Lichtenstein / Luxemburg) oder die Ferientermine nicht exakt korrekt sind, können Sie Ihre eigenen Schulferientermine in der unteren Tabelle in der letzten Zeile ("Eigene Eintragung") eintragen und anschließend als Bundesland "Eigene Eintragung" wählen. In der Spalte "Zusätzl. Eintragung" können Sie einen weiteren Schulferientermin (von-bis) eintragen.
Zur Auswahl des Bundeslandes klicken Sie auf die Zelle neben "Bitte wählen Sie:" und wählen das gewünschte Bundesland aus.</t>
  </si>
  <si>
    <t>Alle Angaben ohne Gewähr</t>
  </si>
  <si>
    <t>relevante termine:</t>
  </si>
  <si>
    <t>1. Weihnachtstag (letztes Jahr)</t>
  </si>
  <si>
    <t>2. Weihnachtstag (letztes Jahr)</t>
  </si>
  <si>
    <t>Neujahr (nächstes Jahr)</t>
  </si>
  <si>
    <t>Resturlaub aus dem letzten Jahr</t>
  </si>
  <si>
    <t>Klaus-Maria Herbst</t>
  </si>
  <si>
    <t>Markus Engel</t>
  </si>
  <si>
    <t>Julia Groß</t>
  </si>
  <si>
    <t>Christoph Hummel</t>
  </si>
  <si>
    <t>Margit Kanter</t>
  </si>
  <si>
    <t>Maximilian Leuter</t>
  </si>
  <si>
    <t>Josef Marl</t>
  </si>
  <si>
    <t>Isabel Wohlauf</t>
  </si>
  <si>
    <t>Britta Neuberg</t>
  </si>
  <si>
    <t>Thomas Reuter</t>
  </si>
  <si>
    <t>Claus Saarhus</t>
  </si>
  <si>
    <t>Tatjana Vollmer</t>
  </si>
  <si>
    <t>k</t>
  </si>
  <si>
    <t>K</t>
  </si>
  <si>
    <t>Kurzanleitung</t>
  </si>
  <si>
    <t>Tragen Sie in die Zeilen ein:</t>
  </si>
  <si>
    <t xml:space="preserve"> = Ein Tag Urlaub</t>
  </si>
  <si>
    <t xml:space="preserve"> = Ein halber Tag Urlaub</t>
  </si>
  <si>
    <r>
      <t>k</t>
    </r>
    <r>
      <rPr>
        <sz val="10"/>
        <rFont val="Arial"/>
        <family val="2"/>
      </rPr>
      <t xml:space="preserve"> (kleines k)</t>
    </r>
  </si>
  <si>
    <t xml:space="preserve"> = Ein ganzer Krankheitstag</t>
  </si>
  <si>
    <r>
      <t>K</t>
    </r>
    <r>
      <rPr>
        <sz val="10"/>
        <rFont val="Arial"/>
        <family val="2"/>
      </rPr>
      <t xml:space="preserve"> (großes K)</t>
    </r>
  </si>
  <si>
    <t xml:space="preserve"> = Ein halber Krankheitstag</t>
  </si>
  <si>
    <t xml:space="preserve"> = reservierter Urlaub</t>
  </si>
  <si>
    <t xml:space="preserve">     Demoversion!</t>
  </si>
  <si>
    <t xml:space="preserve">
</t>
  </si>
  <si>
    <r>
      <t xml:space="preserve">Mit dieser Demoversion unserer Urlaubsverwaltung können Sie unsere Software zunächst </t>
    </r>
    <r>
      <rPr>
        <b/>
        <sz val="10"/>
        <color indexed="9"/>
        <rFont val="Arial"/>
        <family val="2"/>
      </rPr>
      <t>ausprobieren</t>
    </r>
    <r>
      <rPr>
        <sz val="10"/>
        <color indexed="9"/>
        <rFont val="Arial"/>
        <family val="2"/>
      </rPr>
      <t>, bevor Sie sich für den Kauf entscheiden. Bitte beachten Sie, dass in dieser Demoversion folgende</t>
    </r>
    <r>
      <rPr>
        <b/>
        <sz val="10"/>
        <color indexed="9"/>
        <rFont val="Arial"/>
        <family val="2"/>
      </rPr>
      <t xml:space="preserve"> Einschränkungen</t>
    </r>
    <r>
      <rPr>
        <sz val="10"/>
        <color indexed="9"/>
        <rFont val="Arial"/>
        <family val="2"/>
      </rPr>
      <t xml:space="preserve"> bestehen: so können lediglich </t>
    </r>
    <r>
      <rPr>
        <b/>
        <sz val="10"/>
        <color indexed="9"/>
        <rFont val="Arial"/>
        <family val="2"/>
      </rPr>
      <t xml:space="preserve">12 Mitarbeiter </t>
    </r>
    <r>
      <rPr>
        <sz val="10"/>
        <color indexed="9"/>
        <rFont val="Arial"/>
        <family val="2"/>
      </rPr>
      <t xml:space="preserve">verwaltet werden und es wird nur der Urlaub aus dem </t>
    </r>
    <r>
      <rPr>
        <b/>
        <sz val="10"/>
        <color indexed="9"/>
        <rFont val="Arial"/>
        <family val="2"/>
      </rPr>
      <t xml:space="preserve">1. Quartal </t>
    </r>
    <r>
      <rPr>
        <sz val="10"/>
        <color indexed="9"/>
        <rFont val="Arial"/>
        <family val="2"/>
      </rPr>
      <t xml:space="preserve">angezeigt. In der Vollversion können Sie natürlich weitere Mitarbeiter (bis 50 oder 150) verwalten und es sind alle Monate Januar-Dezember vorhanden.
Die </t>
    </r>
    <r>
      <rPr>
        <b/>
        <sz val="10"/>
        <color indexed="9"/>
        <rFont val="Arial"/>
        <family val="2"/>
      </rPr>
      <t xml:space="preserve">Vollversion dieser Urlaubsplanung </t>
    </r>
    <r>
      <rPr>
        <sz val="10"/>
        <color indexed="9"/>
        <rFont val="Arial"/>
        <family val="2"/>
      </rPr>
      <t>erhalten Sie im Internet unter:</t>
    </r>
  </si>
  <si>
    <t>In dieser Demoversion können nur bis zu 12 Mitarbeiter eingetragen werden und nur die Monate Januar bis März verwaltet werden. In der Vollversion besteht diese Einschränkung natürlich nicht.</t>
  </si>
  <si>
    <r>
      <t xml:space="preserve"> Klicken Sie unten auf die Reiter,
um zu den anderen Monaten und Ansichten zu gelangen!
</t>
    </r>
    <r>
      <rPr>
        <sz val="10"/>
        <color indexed="9"/>
        <rFont val="Arial"/>
        <family val="2"/>
      </rPr>
      <t>Bitte beachten Sie: In dieser Demoversion können nur bis zu 12 Mitarbeiter eingetragen werden und nur die Monate Januar bis März verwaltet werden. In der Vollversion besteht diese Einschränkung natürlich nicht.</t>
    </r>
  </si>
  <si>
    <t>www.jgm-software.com/urlaubsplaner</t>
  </si>
  <si>
    <t>Hier können Sie die Namen der Mitarbeiter eintragen, sowie deren Urlaubsansprüche eintragen. Außerdem können Sie für jeden Mitarbeiter definieren, welche Wochenarbeitstage (z.B. Mo-Fr oder Mo-Sa) zugrunde gelegt werden sollen.</t>
  </si>
  <si>
    <t>Diese Ansicht dient der Jahresübersicht über den Urlaub. Hier werden keine Eintragungen vorgenommen.</t>
  </si>
  <si>
    <t>Hl. drei Könige (nächstes Jahr)</t>
  </si>
  <si>
    <t>2011</t>
  </si>
  <si>
    <t>Sep</t>
  </si>
  <si>
    <t>Okt</t>
  </si>
  <si>
    <t>Nov</t>
  </si>
  <si>
    <t>Dez</t>
  </si>
  <si>
    <t>Jun</t>
  </si>
  <si>
    <t>Jul</t>
  </si>
  <si>
    <t>Aug</t>
  </si>
  <si>
    <t>Mrz</t>
  </si>
  <si>
    <t>Apr</t>
  </si>
  <si>
    <t>Die Bearbeitung der Feiertage ist in der Demoversion nicht möglich.</t>
  </si>
  <si>
    <t>Demoversion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</si>
</sst>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0_ ;[Red]\-0\ "/>
    <numFmt numFmtId="174" formatCode="dd/mm/yy"/>
    <numFmt numFmtId="175" formatCode="d/m/yyyy"/>
    <numFmt numFmtId="176" formatCode="d/m/yy"/>
    <numFmt numFmtId="177" formatCode="mmm\ yyyy"/>
    <numFmt numFmtId="178" formatCode="00000"/>
    <numFmt numFmtId="179" formatCode="0.0"/>
    <numFmt numFmtId="180" formatCode="[$-407]dddd\,\ d\.\ mmmm\ yyyy"/>
    <numFmt numFmtId="181" formatCode="d/\ mmmm"/>
    <numFmt numFmtId="182" formatCode="d/\ mmm"/>
    <numFmt numFmtId="183" formatCode="dd/\ mmmm"/>
    <numFmt numFmtId="184" formatCode="dd/mm/"/>
    <numFmt numFmtId="185" formatCode="&quot;Ja&quot;;&quot;Ja&quot;;&quot;Nein&quot;"/>
    <numFmt numFmtId="186" formatCode="&quot;Wahr&quot;;&quot;Wahr&quot;;&quot;Falsch&quot;"/>
    <numFmt numFmtId="187" formatCode="&quot;Ein&quot;;&quot;Ein&quot;;&quot;Aus&quot;"/>
    <numFmt numFmtId="188" formatCode="[$€-2]\ #,##0.00_);[Red]\([$€-2]\ #,##0.00\)"/>
  </numFmts>
  <fonts count="29">
    <font>
      <sz val="10"/>
      <name val="Arial"/>
      <family val="0"/>
    </font>
    <font>
      <b/>
      <sz val="10"/>
      <name val="Arial"/>
      <family val="0"/>
    </font>
    <font>
      <b/>
      <sz val="12"/>
      <name val="Arial"/>
      <family val="2"/>
    </font>
    <font>
      <b/>
      <sz val="10"/>
      <color indexed="9"/>
      <name val="Arial"/>
      <family val="2"/>
    </font>
    <font>
      <sz val="8"/>
      <name val="Arial"/>
      <family val="2"/>
    </font>
    <font>
      <sz val="10"/>
      <color indexed="9"/>
      <name val="Arial"/>
      <family val="2"/>
    </font>
    <font>
      <b/>
      <sz val="12"/>
      <color indexed="9"/>
      <name val="Arial"/>
      <family val="2"/>
    </font>
    <font>
      <b/>
      <sz val="8"/>
      <color indexed="8"/>
      <name val="Arial"/>
      <family val="2"/>
    </font>
    <font>
      <b/>
      <sz val="14"/>
      <name val="Arial"/>
      <family val="2"/>
    </font>
    <font>
      <b/>
      <sz val="10"/>
      <color indexed="23"/>
      <name val="Arial"/>
      <family val="2"/>
    </font>
    <font>
      <b/>
      <sz val="8"/>
      <color indexed="23"/>
      <name val="Arial"/>
      <family val="2"/>
    </font>
    <font>
      <u val="single"/>
      <sz val="10"/>
      <color indexed="12"/>
      <name val="Arial"/>
      <family val="0"/>
    </font>
    <font>
      <u val="single"/>
      <sz val="10"/>
      <color indexed="36"/>
      <name val="Arial"/>
      <family val="0"/>
    </font>
    <font>
      <sz val="1"/>
      <color indexed="9"/>
      <name val="Arial"/>
      <family val="2"/>
    </font>
    <font>
      <b/>
      <sz val="8"/>
      <color indexed="9"/>
      <name val="Arial"/>
      <family val="2"/>
    </font>
    <font>
      <sz val="8"/>
      <color indexed="9"/>
      <name val="Arial"/>
      <family val="2"/>
    </font>
    <font>
      <sz val="6"/>
      <name val="Arial"/>
      <family val="2"/>
    </font>
    <font>
      <sz val="7"/>
      <color indexed="60"/>
      <name val="Arial"/>
      <family val="2"/>
    </font>
    <font>
      <sz val="8"/>
      <color indexed="60"/>
      <name val="Arial"/>
      <family val="0"/>
    </font>
    <font>
      <sz val="10"/>
      <color indexed="31"/>
      <name val="Arial"/>
      <family val="2"/>
    </font>
    <font>
      <b/>
      <sz val="8"/>
      <name val="Arial"/>
      <family val="2"/>
    </font>
    <font>
      <sz val="6"/>
      <color indexed="9"/>
      <name val="Arial"/>
      <family val="0"/>
    </font>
    <font>
      <sz val="10"/>
      <color indexed="8"/>
      <name val="Arial"/>
      <family val="2"/>
    </font>
    <font>
      <b/>
      <sz val="10"/>
      <color indexed="8"/>
      <name val="Arial"/>
      <family val="2"/>
    </font>
    <font>
      <b/>
      <sz val="11"/>
      <color indexed="9"/>
      <name val="Arial"/>
      <family val="2"/>
    </font>
    <font>
      <b/>
      <sz val="14"/>
      <color indexed="9"/>
      <name val="Arial"/>
      <family val="2"/>
    </font>
    <font>
      <b/>
      <sz val="9"/>
      <color indexed="9"/>
      <name val="Arial"/>
      <family val="2"/>
    </font>
    <font>
      <sz val="8"/>
      <name val="Tahoma"/>
      <family val="2"/>
    </font>
    <font>
      <i/>
      <sz val="1"/>
      <color indexed="9"/>
      <name val="Helvetica"/>
      <family val="2"/>
    </font>
  </fonts>
  <fills count="15">
    <fill>
      <patternFill/>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2"/>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60"/>
        <bgColor indexed="64"/>
      </patternFill>
    </fill>
    <fill>
      <patternFill patternType="solid">
        <fgColor indexed="26"/>
        <bgColor indexed="64"/>
      </patternFill>
    </fill>
    <fill>
      <patternFill patternType="solid">
        <fgColor indexed="16"/>
        <bgColor indexed="64"/>
      </patternFill>
    </fill>
  </fills>
  <borders count="86">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hair"/>
      <bottom style="hair"/>
    </border>
    <border>
      <left style="thin"/>
      <right>
        <color indexed="63"/>
      </right>
      <top>
        <color indexed="63"/>
      </top>
      <bottom style="thin"/>
    </border>
    <border>
      <left style="thin"/>
      <right style="hair"/>
      <top style="hair"/>
      <bottom>
        <color indexed="63"/>
      </bottom>
    </border>
    <border>
      <left style="thin"/>
      <right style="hair"/>
      <top style="hair"/>
      <bottom style="thin"/>
    </border>
    <border>
      <left style="thin"/>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hair"/>
    </border>
    <border>
      <left style="hair"/>
      <right style="thin"/>
      <top>
        <color indexed="63"/>
      </top>
      <bottom style="hair"/>
    </border>
    <border>
      <left style="hair"/>
      <right style="thin"/>
      <top style="hair"/>
      <bottom style="thin"/>
    </border>
    <border>
      <left style="hair"/>
      <right>
        <color indexed="63"/>
      </right>
      <top>
        <color indexed="63"/>
      </top>
      <bottom>
        <color indexed="63"/>
      </bottom>
    </border>
    <border>
      <left style="thin"/>
      <right style="thin"/>
      <top>
        <color indexed="63"/>
      </top>
      <bottom>
        <color indexed="63"/>
      </bottom>
    </border>
    <border>
      <left>
        <color indexed="63"/>
      </left>
      <right style="thin"/>
      <top>
        <color indexed="63"/>
      </top>
      <bottom style="hair"/>
    </border>
    <border>
      <left style="mediumDashed">
        <color indexed="9"/>
      </left>
      <right>
        <color indexed="63"/>
      </right>
      <top style="mediumDashed">
        <color indexed="9"/>
      </top>
      <bottom>
        <color indexed="63"/>
      </bottom>
    </border>
    <border>
      <left>
        <color indexed="63"/>
      </left>
      <right>
        <color indexed="63"/>
      </right>
      <top style="mediumDashed">
        <color indexed="9"/>
      </top>
      <bottom>
        <color indexed="63"/>
      </bottom>
    </border>
    <border>
      <left>
        <color indexed="63"/>
      </left>
      <right style="mediumDashed">
        <color indexed="9"/>
      </right>
      <top style="mediumDashed">
        <color indexed="9"/>
      </top>
      <bottom>
        <color indexed="63"/>
      </bottom>
    </border>
    <border>
      <left style="mediumDashed">
        <color indexed="9"/>
      </left>
      <right>
        <color indexed="63"/>
      </right>
      <top>
        <color indexed="63"/>
      </top>
      <bottom>
        <color indexed="63"/>
      </bottom>
    </border>
    <border>
      <left>
        <color indexed="63"/>
      </left>
      <right style="mediumDashed">
        <color indexed="9"/>
      </right>
      <top>
        <color indexed="63"/>
      </top>
      <bottom>
        <color indexed="63"/>
      </bottom>
    </border>
    <border>
      <left>
        <color indexed="63"/>
      </left>
      <right>
        <color indexed="63"/>
      </right>
      <top>
        <color indexed="63"/>
      </top>
      <bottom style="mediumDashed">
        <color indexed="9"/>
      </bottom>
    </border>
    <border>
      <left>
        <color indexed="63"/>
      </left>
      <right style="mediumDashed">
        <color indexed="9"/>
      </right>
      <top>
        <color indexed="63"/>
      </top>
      <bottom style="mediumDashed">
        <color indexed="9"/>
      </bottom>
    </border>
    <border>
      <left style="hair"/>
      <right style="hair"/>
      <top style="thin"/>
      <bottom style="hair"/>
    </border>
    <border>
      <left style="hair"/>
      <right style="thin"/>
      <top style="thin"/>
      <bottom style="hair"/>
    </border>
    <border>
      <left>
        <color indexed="63"/>
      </left>
      <right style="hair"/>
      <top style="hair"/>
      <bottom>
        <color indexed="63"/>
      </bottom>
    </border>
    <border>
      <left>
        <color indexed="63"/>
      </left>
      <right style="hair"/>
      <top style="hair"/>
      <bottom style="thin"/>
    </border>
    <border>
      <left style="hair"/>
      <right style="hair"/>
      <top style="hair"/>
      <bottom style="thin"/>
    </border>
    <border>
      <left>
        <color indexed="63"/>
      </left>
      <right style="hair"/>
      <top style="thin"/>
      <bottom>
        <color indexed="63"/>
      </bottom>
    </border>
    <border>
      <left>
        <color indexed="63"/>
      </left>
      <right style="hair"/>
      <top>
        <color indexed="63"/>
      </top>
      <bottom style="hair"/>
    </border>
    <border>
      <left style="thin"/>
      <right style="thin"/>
      <top style="hair"/>
      <bottom>
        <color indexed="63"/>
      </bottom>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style="hair"/>
      <top style="thin"/>
      <bottom>
        <color indexed="63"/>
      </bottom>
    </border>
    <border>
      <left style="hair"/>
      <right style="hair"/>
      <top>
        <color indexed="63"/>
      </top>
      <bottom style="hair"/>
    </border>
    <border>
      <left style="thin"/>
      <right style="hair"/>
      <top style="hair"/>
      <bottom style="dotted"/>
    </border>
    <border>
      <left style="hair"/>
      <right style="hair"/>
      <top style="hair"/>
      <bottom style="dotted"/>
    </border>
    <border>
      <left style="hair"/>
      <right style="thin"/>
      <top style="hair"/>
      <bottom style="dotted"/>
    </border>
    <border>
      <left>
        <color indexed="63"/>
      </left>
      <right style="hair"/>
      <top>
        <color indexed="63"/>
      </top>
      <bottom>
        <color indexed="63"/>
      </bottom>
    </border>
    <border>
      <left style="thin"/>
      <right style="thin"/>
      <top style="hair"/>
      <bottom style="dotted"/>
    </border>
    <border>
      <left>
        <color indexed="63"/>
      </left>
      <right style="hair"/>
      <top style="hair"/>
      <bottom style="dotted"/>
    </border>
    <border>
      <left style="hair"/>
      <right>
        <color indexed="63"/>
      </right>
      <top style="hair"/>
      <bottom style="dotted"/>
    </border>
    <border>
      <left style="thin"/>
      <right style="hair"/>
      <top>
        <color indexed="63"/>
      </top>
      <bottom style="dotted"/>
    </border>
    <border>
      <left style="thin"/>
      <right>
        <color indexed="63"/>
      </right>
      <top style="thin"/>
      <bottom style="thin"/>
    </border>
    <border>
      <left style="medium"/>
      <right style="medium"/>
      <top style="medium"/>
      <bottom style="medium"/>
    </border>
    <border>
      <left style="hair"/>
      <right style="hair"/>
      <top>
        <color indexed="63"/>
      </top>
      <bottom style="thin"/>
    </border>
    <border>
      <left style="hair"/>
      <right style="thin"/>
      <top>
        <color indexed="63"/>
      </top>
      <bottom style="thin"/>
    </border>
    <border>
      <left style="thin"/>
      <right style="hair"/>
      <top style="hair"/>
      <bottom style="hair"/>
    </border>
    <border>
      <left style="thin"/>
      <right style="thin"/>
      <top style="thin"/>
      <bottom style="thin"/>
    </border>
    <border>
      <left style="thin"/>
      <right style="hair"/>
      <top style="hair"/>
      <bottom style="dashed"/>
    </border>
    <border>
      <left style="thin"/>
      <right>
        <color indexed="63"/>
      </right>
      <top>
        <color indexed="63"/>
      </top>
      <bottom style="hair"/>
    </border>
    <border>
      <left style="thin"/>
      <right>
        <color indexed="63"/>
      </right>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thin"/>
      <top style="hair"/>
      <bottom style="dashed"/>
    </border>
    <border>
      <left>
        <color indexed="63"/>
      </left>
      <right style="thin"/>
      <top style="hair"/>
      <bottom style="hair"/>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ed">
        <color indexed="9"/>
      </left>
      <right>
        <color indexed="63"/>
      </right>
      <top>
        <color indexed="63"/>
      </top>
      <bottom style="mediumDashed">
        <color indexed="9"/>
      </bottom>
    </border>
    <border>
      <left style="hair"/>
      <right style="hair"/>
      <top>
        <color indexed="63"/>
      </top>
      <bottom>
        <color indexed="63"/>
      </bottom>
    </border>
    <border>
      <left>
        <color indexed="63"/>
      </left>
      <right style="hair"/>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0" fontId="0" fillId="2" borderId="1" xfId="0" applyFill="1" applyBorder="1" applyAlignment="1" applyProtection="1">
      <alignment horizontal="left" wrapText="1"/>
      <protection/>
    </xf>
    <xf numFmtId="0" fontId="1" fillId="3" borderId="2" xfId="0" applyFont="1" applyFill="1" applyBorder="1" applyAlignment="1" applyProtection="1">
      <alignment horizontal="left" wrapText="1"/>
      <protection/>
    </xf>
    <xf numFmtId="0" fontId="1" fillId="3" borderId="3" xfId="0" applyFont="1" applyFill="1" applyBorder="1" applyAlignment="1" applyProtection="1">
      <alignment horizontal="left" wrapText="1"/>
      <protection/>
    </xf>
    <xf numFmtId="0" fontId="1" fillId="3" borderId="4" xfId="0" applyFont="1" applyFill="1" applyBorder="1" applyAlignment="1" applyProtection="1">
      <alignment horizontal="left" wrapText="1"/>
      <protection/>
    </xf>
    <xf numFmtId="0" fontId="0" fillId="4" borderId="5" xfId="0" applyFont="1" applyFill="1" applyBorder="1" applyAlignment="1" applyProtection="1" quotePrefix="1">
      <alignment horizontal="left" wrapText="1"/>
      <protection/>
    </xf>
    <xf numFmtId="0" fontId="0" fillId="4" borderId="0" xfId="0" applyFill="1" applyBorder="1" applyAlignment="1" applyProtection="1">
      <alignment/>
      <protection/>
    </xf>
    <xf numFmtId="0" fontId="0" fillId="4" borderId="6" xfId="0" applyFill="1" applyBorder="1" applyAlignment="1" applyProtection="1">
      <alignment/>
      <protection/>
    </xf>
    <xf numFmtId="0" fontId="0" fillId="4" borderId="7" xfId="0" applyFill="1" applyBorder="1" applyAlignment="1" applyProtection="1">
      <alignment/>
      <protection/>
    </xf>
    <xf numFmtId="0" fontId="0" fillId="4" borderId="8" xfId="0" applyFill="1" applyBorder="1" applyAlignment="1" applyProtection="1">
      <alignment/>
      <protection/>
    </xf>
    <xf numFmtId="0" fontId="0" fillId="4" borderId="9" xfId="0" applyFill="1" applyBorder="1" applyAlignment="1" applyProtection="1">
      <alignment/>
      <protection/>
    </xf>
    <xf numFmtId="0" fontId="2" fillId="2" borderId="1" xfId="0" applyFont="1" applyFill="1" applyBorder="1" applyAlignment="1" applyProtection="1">
      <alignment horizontal="left"/>
      <protection/>
    </xf>
    <xf numFmtId="0" fontId="2" fillId="2" borderId="1" xfId="0" applyFont="1" applyFill="1" applyBorder="1" applyAlignment="1" applyProtection="1">
      <alignment horizontal="left" wrapText="1"/>
      <protection/>
    </xf>
    <xf numFmtId="0" fontId="0" fillId="5" borderId="10" xfId="0" applyFill="1" applyBorder="1" applyAlignment="1">
      <alignment/>
    </xf>
    <xf numFmtId="0" fontId="6" fillId="5" borderId="2" xfId="0" applyFont="1" applyFill="1" applyBorder="1" applyAlignment="1" applyProtection="1">
      <alignment horizontal="left" vertical="top"/>
      <protection/>
    </xf>
    <xf numFmtId="0" fontId="1" fillId="6" borderId="11" xfId="0" applyFont="1" applyFill="1" applyBorder="1" applyAlignment="1" applyProtection="1">
      <alignment horizontal="left"/>
      <protection locked="0"/>
    </xf>
    <xf numFmtId="0" fontId="1" fillId="6" borderId="12" xfId="0" applyFont="1" applyFill="1" applyBorder="1" applyAlignment="1" applyProtection="1">
      <alignment horizontal="left"/>
      <protection locked="0"/>
    </xf>
    <xf numFmtId="0" fontId="1" fillId="7" borderId="13" xfId="0" applyNumberFormat="1" applyFont="1" applyFill="1" applyBorder="1" applyAlignment="1" applyProtection="1">
      <alignment horizontal="left" wrapText="1"/>
      <protection locked="0"/>
    </xf>
    <xf numFmtId="0" fontId="1" fillId="7" borderId="14" xfId="0" applyNumberFormat="1" applyFont="1" applyFill="1" applyBorder="1" applyAlignment="1" applyProtection="1">
      <alignment horizontal="left" wrapText="1"/>
      <protection locked="0"/>
    </xf>
    <xf numFmtId="0" fontId="1" fillId="8" borderId="11" xfId="0" applyFont="1" applyFill="1" applyBorder="1" applyAlignment="1" applyProtection="1">
      <alignment horizontal="left"/>
      <protection locked="0"/>
    </xf>
    <xf numFmtId="0" fontId="1" fillId="8" borderId="12" xfId="0" applyFont="1" applyFill="1" applyBorder="1" applyAlignment="1" applyProtection="1">
      <alignment horizontal="left"/>
      <protection locked="0"/>
    </xf>
    <xf numFmtId="0" fontId="0" fillId="2" borderId="1" xfId="0" applyFill="1" applyBorder="1" applyAlignment="1" applyProtection="1">
      <alignment horizontal="left" wrapText="1"/>
      <protection hidden="1"/>
    </xf>
    <xf numFmtId="0" fontId="0" fillId="7" borderId="0" xfId="0" applyFill="1" applyAlignment="1" applyProtection="1">
      <alignment horizontal="left" wrapText="1"/>
      <protection hidden="1"/>
    </xf>
    <xf numFmtId="0" fontId="1" fillId="3" borderId="2"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4" xfId="0" applyFont="1" applyFill="1" applyBorder="1" applyAlignment="1" applyProtection="1">
      <alignment horizontal="left" wrapText="1"/>
      <protection hidden="1"/>
    </xf>
    <xf numFmtId="0" fontId="0" fillId="4" borderId="5" xfId="0" applyFont="1" applyFill="1" applyBorder="1" applyAlignment="1" applyProtection="1" quotePrefix="1">
      <alignment horizontal="left" wrapText="1"/>
      <protection hidden="1"/>
    </xf>
    <xf numFmtId="0" fontId="0" fillId="4" borderId="0" xfId="0" applyFill="1" applyBorder="1" applyAlignment="1" applyProtection="1">
      <alignment/>
      <protection hidden="1"/>
    </xf>
    <xf numFmtId="0" fontId="0" fillId="4" borderId="6" xfId="0" applyFill="1" applyBorder="1" applyAlignment="1" applyProtection="1">
      <alignment/>
      <protection hidden="1"/>
    </xf>
    <xf numFmtId="0" fontId="0" fillId="4" borderId="5" xfId="0" applyFill="1" applyBorder="1" applyAlignment="1" applyProtection="1">
      <alignment/>
      <protection hidden="1"/>
    </xf>
    <xf numFmtId="0" fontId="0" fillId="4" borderId="7" xfId="0" applyFill="1" applyBorder="1" applyAlignment="1" applyProtection="1">
      <alignment/>
      <protection hidden="1"/>
    </xf>
    <xf numFmtId="0" fontId="0" fillId="4" borderId="8" xfId="0" applyFill="1" applyBorder="1" applyAlignment="1" applyProtection="1">
      <alignment/>
      <protection hidden="1"/>
    </xf>
    <xf numFmtId="0" fontId="0" fillId="4" borderId="9" xfId="0" applyFill="1" applyBorder="1" applyAlignment="1" applyProtection="1">
      <alignment/>
      <protection hidden="1"/>
    </xf>
    <xf numFmtId="0" fontId="4" fillId="9" borderId="1" xfId="0" applyFont="1" applyFill="1" applyBorder="1" applyAlignment="1" applyProtection="1">
      <alignment horizontal="left"/>
      <protection hidden="1"/>
    </xf>
    <xf numFmtId="0" fontId="4" fillId="9" borderId="1" xfId="0" applyFont="1" applyFill="1" applyBorder="1" applyAlignment="1" applyProtection="1">
      <alignment horizontal="left" wrapText="1"/>
      <protection hidden="1"/>
    </xf>
    <xf numFmtId="0" fontId="0" fillId="0" borderId="0" xfId="0" applyFont="1" applyFill="1" applyAlignment="1" applyProtection="1">
      <alignment/>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1" fontId="5" fillId="0" borderId="0" xfId="0" applyNumberFormat="1" applyFont="1" applyFill="1" applyAlignment="1" applyProtection="1">
      <alignment/>
      <protection hidden="1"/>
    </xf>
    <xf numFmtId="0" fontId="2" fillId="2" borderId="1" xfId="0" applyFont="1" applyFill="1" applyBorder="1" applyAlignment="1" applyProtection="1">
      <alignment horizontal="left"/>
      <protection hidden="1"/>
    </xf>
    <xf numFmtId="0" fontId="2" fillId="2" borderId="1" xfId="0" applyFont="1" applyFill="1" applyBorder="1" applyAlignment="1" applyProtection="1">
      <alignment horizontal="left" wrapText="1"/>
      <protection hidden="1"/>
    </xf>
    <xf numFmtId="0" fontId="1" fillId="10" borderId="15" xfId="0" applyFont="1" applyFill="1" applyBorder="1" applyAlignment="1" applyProtection="1">
      <alignment horizontal="left" vertical="top" wrapText="1"/>
      <protection hidden="1"/>
    </xf>
    <xf numFmtId="49" fontId="0" fillId="10" borderId="5" xfId="0" applyNumberFormat="1" applyFont="1" applyFill="1" applyBorder="1" applyAlignment="1" applyProtection="1">
      <alignment/>
      <protection hidden="1"/>
    </xf>
    <xf numFmtId="0" fontId="0" fillId="10" borderId="0" xfId="0" applyFill="1" applyBorder="1" applyAlignment="1" applyProtection="1">
      <alignment/>
      <protection hidden="1"/>
    </xf>
    <xf numFmtId="0" fontId="0" fillId="10" borderId="16" xfId="0" applyFill="1" applyBorder="1" applyAlignment="1" applyProtection="1">
      <alignment/>
      <protection hidden="1"/>
    </xf>
    <xf numFmtId="49" fontId="0" fillId="10" borderId="17" xfId="0" applyNumberFormat="1" applyFont="1" applyFill="1" applyBorder="1" applyAlignment="1" applyProtection="1">
      <alignment/>
      <protection hidden="1"/>
    </xf>
    <xf numFmtId="0" fontId="5" fillId="0" borderId="0" xfId="0" applyNumberFormat="1" applyFont="1" applyFill="1" applyAlignment="1" applyProtection="1">
      <alignment/>
      <protection hidden="1"/>
    </xf>
    <xf numFmtId="49" fontId="0" fillId="10" borderId="13" xfId="0" applyNumberFormat="1" applyFont="1" applyFill="1" applyBorder="1" applyAlignment="1" applyProtection="1">
      <alignment/>
      <protection hidden="1"/>
    </xf>
    <xf numFmtId="49" fontId="0" fillId="10" borderId="14" xfId="0" applyNumberFormat="1" applyFont="1" applyFill="1" applyBorder="1" applyAlignment="1" applyProtection="1">
      <alignment/>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10" borderId="17" xfId="0" applyNumberFormat="1" applyFont="1" applyFill="1" applyBorder="1" applyAlignment="1" applyProtection="1">
      <alignment/>
      <protection hidden="1"/>
    </xf>
    <xf numFmtId="0" fontId="0" fillId="10" borderId="13" xfId="0" applyNumberFormat="1" applyFont="1" applyFill="1" applyBorder="1" applyAlignment="1" applyProtection="1">
      <alignment/>
      <protection hidden="1"/>
    </xf>
    <xf numFmtId="0" fontId="0" fillId="10" borderId="14" xfId="0" applyNumberFormat="1" applyFont="1" applyFill="1" applyBorder="1" applyAlignment="1" applyProtection="1">
      <alignment/>
      <protection hidden="1"/>
    </xf>
    <xf numFmtId="0" fontId="2" fillId="2" borderId="1" xfId="0" applyFont="1" applyFill="1" applyBorder="1" applyAlignment="1" applyProtection="1">
      <alignment horizontal="center" vertical="center" wrapText="1"/>
      <protection hidden="1"/>
    </xf>
    <xf numFmtId="0" fontId="0" fillId="2" borderId="1" xfId="0" applyFill="1" applyBorder="1" applyAlignment="1" applyProtection="1">
      <alignment horizontal="center" wrapText="1"/>
      <protection hidden="1"/>
    </xf>
    <xf numFmtId="0" fontId="2" fillId="2" borderId="1" xfId="0" applyNumberFormat="1" applyFont="1" applyFill="1" applyBorder="1" applyAlignment="1" applyProtection="1">
      <alignment horizontal="left"/>
      <protection hidden="1"/>
    </xf>
    <xf numFmtId="0" fontId="1" fillId="10" borderId="15" xfId="0" applyNumberFormat="1" applyFont="1" applyFill="1" applyBorder="1" applyAlignment="1" applyProtection="1">
      <alignment horizontal="left" vertical="top" wrapText="1"/>
      <protection hidden="1"/>
    </xf>
    <xf numFmtId="0" fontId="1" fillId="10" borderId="18" xfId="0" applyNumberFormat="1" applyFont="1" applyFill="1" applyBorder="1" applyAlignment="1" applyProtection="1">
      <alignment/>
      <protection hidden="1"/>
    </xf>
    <xf numFmtId="0" fontId="1" fillId="10" borderId="17" xfId="0" applyNumberFormat="1" applyFont="1" applyFill="1" applyBorder="1" applyAlignment="1" applyProtection="1">
      <alignment/>
      <protection hidden="1"/>
    </xf>
    <xf numFmtId="0" fontId="1" fillId="10" borderId="19" xfId="0" applyNumberFormat="1" applyFont="1" applyFill="1" applyBorder="1" applyAlignment="1" applyProtection="1">
      <alignment/>
      <protection hidden="1"/>
    </xf>
    <xf numFmtId="0" fontId="1" fillId="10" borderId="20" xfId="0" applyFont="1" applyFill="1" applyBorder="1" applyAlignment="1" applyProtection="1">
      <alignment horizontal="center" vertical="top" wrapText="1"/>
      <protection hidden="1"/>
    </xf>
    <xf numFmtId="0" fontId="1" fillId="10" borderId="3" xfId="0" applyFont="1" applyFill="1" applyBorder="1" applyAlignment="1" applyProtection="1">
      <alignment horizontal="center" vertical="top" wrapText="1"/>
      <protection hidden="1"/>
    </xf>
    <xf numFmtId="0" fontId="1" fillId="10" borderId="10" xfId="0" applyFont="1" applyFill="1" applyBorder="1" applyAlignment="1" applyProtection="1">
      <alignment horizontal="center" vertical="top" wrapText="1"/>
      <protection hidden="1"/>
    </xf>
    <xf numFmtId="0" fontId="0" fillId="0" borderId="0" xfId="0" applyAlignment="1" applyProtection="1">
      <alignment/>
      <protection hidden="1"/>
    </xf>
    <xf numFmtId="0" fontId="1" fillId="0" borderId="0" xfId="0" applyNumberFormat="1" applyFont="1" applyAlignment="1" applyProtection="1">
      <alignment/>
      <protection hidden="1"/>
    </xf>
    <xf numFmtId="0" fontId="0" fillId="0" borderId="0" xfId="0" applyAlignment="1" applyProtection="1">
      <alignment horizontal="center"/>
      <protection hidden="1"/>
    </xf>
    <xf numFmtId="49" fontId="0" fillId="10" borderId="21" xfId="0" applyNumberFormat="1" applyFont="1" applyFill="1" applyBorder="1" applyAlignment="1" applyProtection="1">
      <alignment horizontal="left"/>
      <protection hidden="1"/>
    </xf>
    <xf numFmtId="49" fontId="0" fillId="10" borderId="22" xfId="0" applyNumberFormat="1" applyFont="1" applyFill="1" applyBorder="1" applyAlignment="1" applyProtection="1">
      <alignment horizontal="center"/>
      <protection hidden="1"/>
    </xf>
    <xf numFmtId="49" fontId="0" fillId="10" borderId="23" xfId="0" applyNumberFormat="1" applyFont="1" applyFill="1" applyBorder="1" applyAlignment="1" applyProtection="1">
      <alignment horizontal="center"/>
      <protection hidden="1"/>
    </xf>
    <xf numFmtId="0" fontId="0" fillId="0" borderId="24" xfId="0" applyNumberFormat="1" applyBorder="1" applyAlignment="1" applyProtection="1">
      <alignment horizontal="center"/>
      <protection hidden="1"/>
    </xf>
    <xf numFmtId="0" fontId="0" fillId="0" borderId="25" xfId="0" applyNumberFormat="1" applyBorder="1" applyAlignment="1" applyProtection="1">
      <alignment horizontal="center"/>
      <protection hidden="1"/>
    </xf>
    <xf numFmtId="49" fontId="0" fillId="10" borderId="26" xfId="0" applyNumberFormat="1" applyFont="1" applyFill="1" applyBorder="1" applyAlignment="1" applyProtection="1">
      <alignment horizontal="left"/>
      <protection hidden="1"/>
    </xf>
    <xf numFmtId="0" fontId="5" fillId="0" borderId="0" xfId="0" applyFont="1" applyAlignment="1" applyProtection="1">
      <alignment/>
      <protection hidden="1"/>
    </xf>
    <xf numFmtId="0" fontId="0" fillId="0" borderId="21" xfId="0" applyNumberFormat="1" applyBorder="1" applyAlignment="1" applyProtection="1">
      <alignment horizontal="center"/>
      <protection hidden="1"/>
    </xf>
    <xf numFmtId="0" fontId="0" fillId="0" borderId="27" xfId="0" applyNumberFormat="1" applyBorder="1" applyAlignment="1" applyProtection="1">
      <alignment horizontal="center"/>
      <protection hidden="1"/>
    </xf>
    <xf numFmtId="0" fontId="0" fillId="0" borderId="23" xfId="0" applyNumberFormat="1" applyBorder="1" applyAlignment="1" applyProtection="1">
      <alignment horizontal="center"/>
      <protection hidden="1"/>
    </xf>
    <xf numFmtId="0" fontId="0" fillId="0" borderId="28" xfId="0" applyNumberFormat="1" applyBorder="1" applyAlignment="1" applyProtection="1">
      <alignment horizontal="center"/>
      <protection hidden="1"/>
    </xf>
    <xf numFmtId="49" fontId="0" fillId="10" borderId="29" xfId="0" applyNumberFormat="1" applyFont="1" applyFill="1" applyBorder="1" applyAlignment="1" applyProtection="1">
      <alignment horizontal="left"/>
      <protection hidden="1"/>
    </xf>
    <xf numFmtId="0" fontId="0" fillId="4" borderId="0" xfId="0" applyFill="1" applyBorder="1" applyAlignment="1" applyProtection="1">
      <alignment horizontal="left"/>
      <protection hidden="1"/>
    </xf>
    <xf numFmtId="179" fontId="0" fillId="0" borderId="0" xfId="0" applyNumberFormat="1" applyFont="1" applyFill="1" applyAlignment="1" applyProtection="1">
      <alignment/>
      <protection hidden="1"/>
    </xf>
    <xf numFmtId="179" fontId="0" fillId="2" borderId="1" xfId="0" applyNumberFormat="1" applyFont="1" applyFill="1" applyBorder="1" applyAlignment="1" applyProtection="1">
      <alignment horizontal="left" wrapText="1"/>
      <protection hidden="1"/>
    </xf>
    <xf numFmtId="0" fontId="0" fillId="4" borderId="0" xfId="0" applyFill="1" applyBorder="1" applyAlignment="1" applyProtection="1">
      <alignment horizontal="left" wrapText="1"/>
      <protection hidden="1"/>
    </xf>
    <xf numFmtId="0" fontId="1" fillId="4" borderId="0" xfId="0" applyFont="1" applyFill="1" applyBorder="1" applyAlignment="1" applyProtection="1">
      <alignment horizontal="left"/>
      <protection hidden="1"/>
    </xf>
    <xf numFmtId="0" fontId="8" fillId="3" borderId="3" xfId="0" applyFont="1" applyFill="1" applyBorder="1" applyAlignment="1" applyProtection="1">
      <alignment horizontal="left"/>
      <protection hidden="1"/>
    </xf>
    <xf numFmtId="0" fontId="0" fillId="10" borderId="30" xfId="0" applyFont="1" applyFill="1" applyBorder="1" applyAlignment="1" applyProtection="1">
      <alignment horizontal="left" vertical="center" wrapText="1"/>
      <protection hidden="1"/>
    </xf>
    <xf numFmtId="49" fontId="0" fillId="10" borderId="31" xfId="0" applyNumberFormat="1" applyFont="1" applyFill="1" applyBorder="1" applyAlignment="1" applyProtection="1">
      <alignment horizontal="left"/>
      <protection hidden="1"/>
    </xf>
    <xf numFmtId="0" fontId="5" fillId="2" borderId="1" xfId="0" applyFont="1" applyFill="1" applyBorder="1" applyAlignment="1" applyProtection="1">
      <alignment horizontal="left" wrapText="1"/>
      <protection hidden="1"/>
    </xf>
    <xf numFmtId="0" fontId="0" fillId="4" borderId="0" xfId="0" applyFill="1" applyBorder="1" applyAlignment="1" applyProtection="1" quotePrefix="1">
      <alignment horizontal="left" wrapText="1"/>
      <protection hidden="1"/>
    </xf>
    <xf numFmtId="0" fontId="1" fillId="4" borderId="0" xfId="0" applyFont="1" applyFill="1" applyBorder="1" applyAlignment="1" applyProtection="1">
      <alignment horizontal="right" wrapText="1"/>
      <protection hidden="1"/>
    </xf>
    <xf numFmtId="0" fontId="1" fillId="4" borderId="32" xfId="0" applyFont="1" applyFill="1" applyBorder="1" applyAlignment="1" applyProtection="1">
      <alignment horizontal="left" wrapText="1"/>
      <protection hidden="1"/>
    </xf>
    <xf numFmtId="0" fontId="1" fillId="4" borderId="33" xfId="0" applyFont="1" applyFill="1" applyBorder="1" applyAlignment="1" applyProtection="1">
      <alignment horizontal="right" wrapText="1"/>
      <protection hidden="1"/>
    </xf>
    <xf numFmtId="0" fontId="0" fillId="4" borderId="33" xfId="0" applyFill="1" applyBorder="1" applyAlignment="1" applyProtection="1" quotePrefix="1">
      <alignment horizontal="left" wrapText="1"/>
      <protection hidden="1"/>
    </xf>
    <xf numFmtId="0" fontId="0" fillId="4" borderId="34" xfId="0" applyFill="1" applyBorder="1" applyAlignment="1" applyProtection="1">
      <alignment horizontal="left" wrapText="1"/>
      <protection hidden="1"/>
    </xf>
    <xf numFmtId="0" fontId="1" fillId="4" borderId="35" xfId="0" applyFont="1" applyFill="1" applyBorder="1" applyAlignment="1" applyProtection="1">
      <alignment horizontal="left" wrapText="1"/>
      <protection hidden="1"/>
    </xf>
    <xf numFmtId="0" fontId="0" fillId="4" borderId="36" xfId="0" applyFill="1" applyBorder="1" applyAlignment="1" applyProtection="1">
      <alignment horizontal="left" wrapText="1"/>
      <protection hidden="1"/>
    </xf>
    <xf numFmtId="0" fontId="0" fillId="4" borderId="37" xfId="0" applyFill="1" applyBorder="1" applyAlignment="1" applyProtection="1">
      <alignment horizontal="left" vertical="top" wrapText="1"/>
      <protection hidden="1"/>
    </xf>
    <xf numFmtId="0" fontId="0" fillId="4" borderId="38" xfId="0" applyFill="1" applyBorder="1" applyAlignment="1" applyProtection="1">
      <alignment horizontal="left" vertical="top" wrapText="1"/>
      <protection hidden="1"/>
    </xf>
    <xf numFmtId="0" fontId="0" fillId="0" borderId="0" xfId="0" applyFill="1" applyBorder="1" applyAlignment="1" applyProtection="1">
      <alignment/>
      <protection hidden="1"/>
    </xf>
    <xf numFmtId="0" fontId="0" fillId="0" borderId="0" xfId="0" applyFill="1" applyAlignment="1" applyProtection="1">
      <alignment horizontal="left" wrapText="1"/>
      <protection hidden="1"/>
    </xf>
    <xf numFmtId="0" fontId="0" fillId="0" borderId="0" xfId="0" applyNumberFormat="1" applyFont="1" applyFill="1" applyAlignment="1" applyProtection="1">
      <alignment/>
      <protection hidden="1"/>
    </xf>
    <xf numFmtId="0" fontId="0" fillId="0" borderId="0" xfId="0" applyNumberFormat="1" applyFill="1" applyAlignment="1" applyProtection="1">
      <alignment/>
      <protection hidden="1"/>
    </xf>
    <xf numFmtId="0" fontId="1" fillId="0" borderId="0" xfId="0" applyNumberFormat="1" applyFont="1" applyFill="1" applyAlignment="1" applyProtection="1">
      <alignment/>
      <protection hidden="1"/>
    </xf>
    <xf numFmtId="0" fontId="0" fillId="2" borderId="1" xfId="0" applyNumberFormat="1" applyFont="1" applyFill="1" applyBorder="1" applyAlignment="1" applyProtection="1">
      <alignment horizontal="left" wrapText="1"/>
      <protection hidden="1"/>
    </xf>
    <xf numFmtId="0" fontId="0" fillId="10" borderId="39" xfId="0" applyNumberFormat="1" applyFont="1" applyFill="1" applyBorder="1" applyAlignment="1" applyProtection="1">
      <alignment/>
      <protection hidden="1"/>
    </xf>
    <xf numFmtId="0" fontId="7" fillId="0" borderId="39" xfId="0" applyNumberFormat="1" applyFont="1" applyFill="1" applyBorder="1" applyAlignment="1" applyProtection="1">
      <alignment/>
      <protection hidden="1" locked="0"/>
    </xf>
    <xf numFmtId="0" fontId="7" fillId="0" borderId="40" xfId="0" applyNumberFormat="1" applyFont="1" applyFill="1" applyBorder="1" applyAlignment="1" applyProtection="1">
      <alignment/>
      <protection hidden="1" locked="0"/>
    </xf>
    <xf numFmtId="0" fontId="0" fillId="10" borderId="22" xfId="0" applyNumberFormat="1" applyFont="1" applyFill="1" applyBorder="1" applyAlignment="1" applyProtection="1">
      <alignment/>
      <protection hidden="1"/>
    </xf>
    <xf numFmtId="0" fontId="5" fillId="0" borderId="0" xfId="0" applyNumberFormat="1" applyFont="1" applyFill="1" applyBorder="1" applyAlignment="1" applyProtection="1">
      <alignment/>
      <protection hidden="1"/>
    </xf>
    <xf numFmtId="0" fontId="2" fillId="2" borderId="1" xfId="0" applyNumberFormat="1" applyFont="1" applyFill="1" applyBorder="1" applyAlignment="1" applyProtection="1">
      <alignment horizontal="left" vertical="center" wrapText="1"/>
      <protection hidden="1"/>
    </xf>
    <xf numFmtId="0" fontId="1" fillId="10" borderId="20" xfId="0" applyNumberFormat="1" applyFont="1" applyFill="1" applyBorder="1" applyAlignment="1" applyProtection="1">
      <alignment horizontal="center" textRotation="90" wrapText="1"/>
      <protection hidden="1"/>
    </xf>
    <xf numFmtId="0" fontId="1" fillId="10" borderId="21" xfId="0" applyNumberFormat="1" applyFont="1" applyFill="1" applyBorder="1" applyAlignment="1" applyProtection="1">
      <alignment horizontal="center" textRotation="90" wrapText="1"/>
      <protection hidden="1"/>
    </xf>
    <xf numFmtId="0" fontId="1" fillId="10" borderId="21" xfId="0" applyNumberFormat="1" applyFont="1" applyFill="1" applyBorder="1" applyAlignment="1" applyProtection="1">
      <alignment horizontal="center" textRotation="90"/>
      <protection hidden="1"/>
    </xf>
    <xf numFmtId="0" fontId="1" fillId="10" borderId="26" xfId="0" applyNumberFormat="1" applyFont="1" applyFill="1" applyBorder="1" applyAlignment="1" applyProtection="1">
      <alignment horizontal="center" textRotation="90"/>
      <protection hidden="1"/>
    </xf>
    <xf numFmtId="0" fontId="1" fillId="10" borderId="31" xfId="0" applyNumberFormat="1" applyFont="1" applyFill="1" applyBorder="1" applyAlignment="1" applyProtection="1">
      <alignment horizontal="center" textRotation="90"/>
      <protection hidden="1"/>
    </xf>
    <xf numFmtId="0" fontId="0" fillId="0" borderId="41" xfId="0" applyNumberFormat="1" applyFont="1" applyFill="1" applyBorder="1" applyAlignment="1" applyProtection="1">
      <alignment horizontal="right" wrapText="1"/>
      <protection locked="0"/>
    </xf>
    <xf numFmtId="0" fontId="0" fillId="10" borderId="21" xfId="0" applyNumberFormat="1" applyFont="1" applyFill="1" applyBorder="1" applyAlignment="1" applyProtection="1">
      <alignment horizontal="right" vertical="top" wrapText="1"/>
      <protection hidden="1"/>
    </xf>
    <xf numFmtId="0" fontId="1" fillId="10" borderId="21" xfId="0" applyNumberFormat="1" applyFont="1" applyFill="1" applyBorder="1" applyAlignment="1" applyProtection="1">
      <alignment horizontal="right" vertical="top" wrapText="1"/>
      <protection hidden="1"/>
    </xf>
    <xf numFmtId="0" fontId="0" fillId="10" borderId="22" xfId="0" applyNumberFormat="1" applyFont="1" applyFill="1" applyBorder="1" applyAlignment="1" applyProtection="1">
      <alignment horizontal="right"/>
      <protection hidden="1"/>
    </xf>
    <xf numFmtId="0" fontId="0" fillId="10" borderId="23" xfId="0" applyNumberFormat="1" applyFont="1" applyFill="1" applyBorder="1" applyAlignment="1" applyProtection="1">
      <alignment horizontal="right"/>
      <protection hidden="1"/>
    </xf>
    <xf numFmtId="0" fontId="0" fillId="0" borderId="42" xfId="0" applyNumberFormat="1" applyFont="1" applyFill="1" applyBorder="1" applyAlignment="1" applyProtection="1">
      <alignment horizontal="right" wrapText="1"/>
      <protection locked="0"/>
    </xf>
    <xf numFmtId="0" fontId="0" fillId="10" borderId="43" xfId="0" applyNumberFormat="1" applyFont="1" applyFill="1" applyBorder="1" applyAlignment="1" applyProtection="1">
      <alignment horizontal="right"/>
      <protection hidden="1"/>
    </xf>
    <xf numFmtId="0" fontId="0" fillId="10" borderId="28"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1" fillId="10" borderId="44" xfId="0" applyFont="1" applyFill="1" applyBorder="1" applyAlignment="1" applyProtection="1">
      <alignment horizontal="left" vertical="top" wrapText="1"/>
      <protection hidden="1"/>
    </xf>
    <xf numFmtId="0" fontId="1" fillId="10" borderId="45" xfId="0" applyFont="1" applyFill="1" applyBorder="1" applyAlignment="1" applyProtection="1">
      <alignment horizontal="left" vertical="top" wrapText="1"/>
      <protection hidden="1"/>
    </xf>
    <xf numFmtId="0" fontId="0" fillId="7" borderId="46" xfId="0" applyNumberFormat="1" applyFont="1" applyFill="1" applyBorder="1" applyAlignment="1" applyProtection="1">
      <alignment horizontal="center" wrapText="1"/>
      <protection locked="0"/>
    </xf>
    <xf numFmtId="0" fontId="0" fillId="7" borderId="47"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protection hidden="1" locked="0"/>
    </xf>
    <xf numFmtId="174" fontId="1" fillId="0" borderId="0" xfId="0" applyNumberFormat="1" applyFont="1" applyFill="1" applyBorder="1" applyAlignment="1" applyProtection="1">
      <alignment horizontal="center" vertical="top" textRotation="90" wrapText="1"/>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horizontal="center"/>
      <protection hidden="1"/>
    </xf>
    <xf numFmtId="0" fontId="0" fillId="10" borderId="43" xfId="0" applyNumberFormat="1" applyFont="1" applyFill="1" applyBorder="1" applyAlignment="1" applyProtection="1">
      <alignment/>
      <protection hidden="1"/>
    </xf>
    <xf numFmtId="0" fontId="0" fillId="0" borderId="0" xfId="0" applyFill="1" applyBorder="1" applyAlignment="1" applyProtection="1">
      <alignment horizontal="left" wrapText="1"/>
      <protection hidden="1"/>
    </xf>
    <xf numFmtId="0" fontId="5" fillId="0" borderId="0"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5"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0" fontId="3" fillId="11" borderId="48" xfId="0" applyFont="1" applyFill="1" applyBorder="1" applyAlignment="1" applyProtection="1">
      <alignment horizontal="left" wrapText="1"/>
      <protection hidden="1"/>
    </xf>
    <xf numFmtId="0" fontId="3" fillId="11" borderId="49" xfId="0" applyFont="1" applyFill="1" applyBorder="1" applyAlignment="1" applyProtection="1">
      <alignment horizontal="left" wrapText="1"/>
      <protection hidden="1"/>
    </xf>
    <xf numFmtId="0" fontId="5" fillId="11" borderId="49" xfId="0" applyFont="1" applyFill="1" applyBorder="1" applyAlignment="1" applyProtection="1">
      <alignment horizontal="left" wrapText="1"/>
      <protection hidden="1"/>
    </xf>
    <xf numFmtId="0" fontId="5" fillId="11" borderId="50" xfId="0" applyFont="1" applyFill="1" applyBorder="1" applyAlignment="1" applyProtection="1">
      <alignment horizontal="left" wrapText="1"/>
      <protection hidden="1"/>
    </xf>
    <xf numFmtId="0" fontId="3" fillId="11" borderId="51" xfId="0" applyFont="1" applyFill="1" applyBorder="1" applyAlignment="1" applyProtection="1">
      <alignment horizontal="left" wrapText="1"/>
      <protection hidden="1"/>
    </xf>
    <xf numFmtId="0" fontId="5" fillId="11" borderId="6" xfId="0" applyFont="1" applyFill="1" applyBorder="1" applyAlignment="1" applyProtection="1">
      <alignment horizontal="left" wrapText="1"/>
      <protection hidden="1"/>
    </xf>
    <xf numFmtId="0" fontId="3" fillId="11" borderId="52" xfId="0" applyFont="1" applyFill="1" applyBorder="1" applyAlignment="1" applyProtection="1">
      <alignment horizontal="left" wrapText="1"/>
      <protection hidden="1"/>
    </xf>
    <xf numFmtId="0" fontId="3" fillId="11" borderId="8" xfId="0" applyFont="1" applyFill="1" applyBorder="1" applyAlignment="1" applyProtection="1">
      <alignment horizontal="left" wrapText="1"/>
      <protection hidden="1"/>
    </xf>
    <xf numFmtId="0" fontId="5" fillId="11" borderId="8" xfId="0" applyFont="1" applyFill="1" applyBorder="1" applyAlignment="1" applyProtection="1">
      <alignment horizontal="left" wrapText="1"/>
      <protection hidden="1"/>
    </xf>
    <xf numFmtId="0" fontId="5" fillId="11" borderId="9" xfId="0" applyFont="1" applyFill="1" applyBorder="1" applyAlignment="1" applyProtection="1">
      <alignment horizontal="left" wrapText="1"/>
      <protection hidden="1"/>
    </xf>
    <xf numFmtId="49" fontId="13" fillId="0" borderId="0" xfId="0" applyNumberFormat="1" applyFont="1" applyFill="1" applyBorder="1" applyAlignment="1" applyProtection="1">
      <alignment horizontal="right"/>
      <protection hidden="1"/>
    </xf>
    <xf numFmtId="0" fontId="1" fillId="10" borderId="53" xfId="0" applyNumberFormat="1" applyFont="1" applyFill="1" applyBorder="1" applyAlignment="1" applyProtection="1">
      <alignment horizontal="center" textRotation="90" wrapText="1"/>
      <protection hidden="1"/>
    </xf>
    <xf numFmtId="0" fontId="1" fillId="10" borderId="54" xfId="0" applyNumberFormat="1" applyFont="1" applyFill="1" applyBorder="1" applyAlignment="1" applyProtection="1">
      <alignment horizontal="center" textRotation="90" wrapText="1"/>
      <protection hidden="1"/>
    </xf>
    <xf numFmtId="0" fontId="1" fillId="0" borderId="0" xfId="0" applyFont="1" applyAlignment="1" applyProtection="1">
      <alignment horizontal="right"/>
      <protection hidden="1"/>
    </xf>
    <xf numFmtId="14" fontId="0" fillId="0" borderId="0" xfId="0" applyNumberFormat="1" applyAlignment="1" applyProtection="1">
      <alignment/>
      <protection hidden="1"/>
    </xf>
    <xf numFmtId="0" fontId="7" fillId="0" borderId="22" xfId="0" applyNumberFormat="1" applyFont="1" applyFill="1" applyBorder="1" applyAlignment="1" applyProtection="1">
      <alignment/>
      <protection hidden="1" locked="0"/>
    </xf>
    <xf numFmtId="0" fontId="7" fillId="0" borderId="23" xfId="0" applyNumberFormat="1" applyFont="1" applyFill="1" applyBorder="1" applyAlignment="1" applyProtection="1">
      <alignment/>
      <protection hidden="1" locked="0"/>
    </xf>
    <xf numFmtId="0" fontId="7" fillId="0" borderId="43" xfId="0" applyNumberFormat="1" applyFont="1" applyFill="1" applyBorder="1" applyAlignment="1" applyProtection="1">
      <alignment/>
      <protection hidden="1" locked="0"/>
    </xf>
    <xf numFmtId="0" fontId="7" fillId="0" borderId="28" xfId="0" applyNumberFormat="1" applyFont="1" applyFill="1" applyBorder="1" applyAlignment="1" applyProtection="1">
      <alignment/>
      <protection hidden="1" locked="0"/>
    </xf>
    <xf numFmtId="0" fontId="0" fillId="10" borderId="54" xfId="0" applyNumberFormat="1" applyFont="1" applyFill="1" applyBorder="1" applyAlignment="1" applyProtection="1">
      <alignment/>
      <protection hidden="1"/>
    </xf>
    <xf numFmtId="0" fontId="7" fillId="0" borderId="54" xfId="0" applyNumberFormat="1" applyFont="1" applyFill="1" applyBorder="1" applyAlignment="1" applyProtection="1">
      <alignment/>
      <protection hidden="1" locked="0"/>
    </xf>
    <xf numFmtId="0" fontId="7" fillId="0" borderId="27" xfId="0" applyNumberFormat="1" applyFont="1" applyFill="1" applyBorder="1" applyAlignment="1" applyProtection="1">
      <alignment/>
      <protection hidden="1" locked="0"/>
    </xf>
    <xf numFmtId="0" fontId="0" fillId="10" borderId="55" xfId="0" applyNumberFormat="1" applyFont="1" applyFill="1" applyBorder="1" applyAlignment="1" applyProtection="1">
      <alignment/>
      <protection hidden="1"/>
    </xf>
    <xf numFmtId="0" fontId="0" fillId="10" borderId="56" xfId="0" applyNumberFormat="1" applyFont="1" applyFill="1" applyBorder="1" applyAlignment="1" applyProtection="1">
      <alignment/>
      <protection hidden="1"/>
    </xf>
    <xf numFmtId="0" fontId="7" fillId="0" borderId="56" xfId="0" applyNumberFormat="1" applyFont="1" applyFill="1" applyBorder="1" applyAlignment="1" applyProtection="1">
      <alignment/>
      <protection hidden="1" locked="0"/>
    </xf>
    <xf numFmtId="0" fontId="7" fillId="0" borderId="57" xfId="0" applyNumberFormat="1" applyFont="1" applyFill="1" applyBorder="1" applyAlignment="1" applyProtection="1">
      <alignment/>
      <protection hidden="1" locked="0"/>
    </xf>
    <xf numFmtId="49" fontId="0" fillId="10" borderId="55" xfId="0" applyNumberFormat="1" applyFont="1" applyFill="1" applyBorder="1" applyAlignment="1" applyProtection="1">
      <alignment/>
      <protection hidden="1"/>
    </xf>
    <xf numFmtId="0" fontId="0" fillId="7" borderId="30" xfId="0" applyNumberFormat="1" applyFont="1" applyFill="1" applyBorder="1" applyAlignment="1" applyProtection="1">
      <alignment horizontal="center" wrapText="1"/>
      <protection locked="0"/>
    </xf>
    <xf numFmtId="0" fontId="1" fillId="7" borderId="17" xfId="0" applyNumberFormat="1" applyFont="1" applyFill="1" applyBorder="1" applyAlignment="1" applyProtection="1">
      <alignment horizontal="left" wrapText="1"/>
      <protection locked="0"/>
    </xf>
    <xf numFmtId="0" fontId="0" fillId="0" borderId="58" xfId="0" applyNumberFormat="1" applyFont="1" applyFill="1" applyBorder="1" applyAlignment="1" applyProtection="1">
      <alignment horizontal="right" wrapText="1"/>
      <protection locked="0"/>
    </xf>
    <xf numFmtId="0" fontId="0" fillId="10" borderId="54" xfId="0" applyNumberFormat="1" applyFont="1" applyFill="1" applyBorder="1" applyAlignment="1" applyProtection="1">
      <alignment horizontal="right"/>
      <protection hidden="1"/>
    </xf>
    <xf numFmtId="0" fontId="0" fillId="10" borderId="27" xfId="0" applyNumberFormat="1" applyFont="1" applyFill="1" applyBorder="1" applyAlignment="1" applyProtection="1">
      <alignment horizontal="right"/>
      <protection hidden="1"/>
    </xf>
    <xf numFmtId="0" fontId="0" fillId="7" borderId="59" xfId="0" applyNumberFormat="1" applyFont="1" applyFill="1" applyBorder="1" applyAlignment="1" applyProtection="1">
      <alignment horizontal="center" wrapText="1"/>
      <protection locked="0"/>
    </xf>
    <xf numFmtId="0" fontId="1" fillId="7" borderId="55" xfId="0" applyNumberFormat="1" applyFont="1" applyFill="1" applyBorder="1" applyAlignment="1" applyProtection="1">
      <alignment horizontal="left" wrapText="1"/>
      <protection locked="0"/>
    </xf>
    <xf numFmtId="0" fontId="0" fillId="0" borderId="60" xfId="0" applyNumberFormat="1" applyFont="1" applyFill="1" applyBorder="1" applyAlignment="1" applyProtection="1">
      <alignment horizontal="right" wrapText="1"/>
      <protection locked="0"/>
    </xf>
    <xf numFmtId="0" fontId="0" fillId="10" borderId="61" xfId="0" applyNumberFormat="1" applyFont="1" applyFill="1" applyBorder="1" applyAlignment="1" applyProtection="1">
      <alignment horizontal="right" vertical="top" wrapText="1"/>
      <protection hidden="1"/>
    </xf>
    <xf numFmtId="0" fontId="0" fillId="10" borderId="56" xfId="0" applyNumberFormat="1" applyFont="1" applyFill="1" applyBorder="1" applyAlignment="1" applyProtection="1">
      <alignment horizontal="right"/>
      <protection hidden="1"/>
    </xf>
    <xf numFmtId="0" fontId="0" fillId="10" borderId="57" xfId="0" applyNumberFormat="1" applyFont="1" applyFill="1" applyBorder="1" applyAlignment="1" applyProtection="1">
      <alignment horizontal="right"/>
      <protection hidden="1"/>
    </xf>
    <xf numFmtId="0" fontId="1" fillId="10" borderId="62" xfId="0" applyNumberFormat="1" applyFont="1" applyFill="1" applyBorder="1" applyAlignment="1" applyProtection="1">
      <alignment/>
      <protection hidden="1"/>
    </xf>
    <xf numFmtId="0" fontId="0" fillId="0" borderId="61" xfId="0" applyNumberFormat="1" applyBorder="1" applyAlignment="1" applyProtection="1">
      <alignment horizontal="center"/>
      <protection hidden="1"/>
    </xf>
    <xf numFmtId="0" fontId="0" fillId="0" borderId="57" xfId="0" applyNumberFormat="1" applyBorder="1" applyAlignment="1" applyProtection="1">
      <alignment horizontal="center"/>
      <protection hidden="1"/>
    </xf>
    <xf numFmtId="0" fontId="0" fillId="7" borderId="0" xfId="0" applyFill="1" applyBorder="1" applyAlignment="1" applyProtection="1">
      <alignment horizontal="left" wrapText="1"/>
      <protection hidden="1"/>
    </xf>
    <xf numFmtId="0" fontId="2" fillId="7" borderId="0" xfId="0" applyFont="1" applyFill="1" applyBorder="1" applyAlignment="1" applyProtection="1">
      <alignment horizontal="left"/>
      <protection hidden="1"/>
    </xf>
    <xf numFmtId="179" fontId="0" fillId="7" borderId="0" xfId="0" applyNumberFormat="1" applyFont="1" applyFill="1" applyBorder="1" applyAlignment="1" applyProtection="1">
      <alignment horizontal="left" wrapText="1"/>
      <protection hidden="1"/>
    </xf>
    <xf numFmtId="0" fontId="2" fillId="7" borderId="0" xfId="0" applyFont="1" applyFill="1" applyBorder="1" applyAlignment="1" applyProtection="1">
      <alignment horizontal="left" wrapText="1"/>
      <protection hidden="1"/>
    </xf>
    <xf numFmtId="0" fontId="5" fillId="7" borderId="0" xfId="0" applyFont="1" applyFill="1" applyBorder="1" applyAlignment="1" applyProtection="1">
      <alignment horizontal="left" wrapText="1"/>
      <protection hidden="1"/>
    </xf>
    <xf numFmtId="0" fontId="1" fillId="3" borderId="63" xfId="0" applyFont="1" applyFill="1" applyBorder="1" applyAlignment="1" applyProtection="1">
      <alignment horizontal="left" vertical="top"/>
      <protection hidden="1"/>
    </xf>
    <xf numFmtId="0" fontId="6" fillId="11" borderId="64" xfId="0" applyFont="1" applyFill="1" applyBorder="1" applyAlignment="1" applyProtection="1">
      <alignment/>
      <protection hidden="1"/>
    </xf>
    <xf numFmtId="0" fontId="14" fillId="12" borderId="2" xfId="0" applyFont="1" applyFill="1" applyBorder="1" applyAlignment="1" applyProtection="1">
      <alignment horizontal="left" vertical="top"/>
      <protection hidden="1"/>
    </xf>
    <xf numFmtId="0" fontId="15" fillId="12" borderId="5" xfId="0" applyFont="1" applyFill="1" applyBorder="1" applyAlignment="1" applyProtection="1">
      <alignment/>
      <protection hidden="1"/>
    </xf>
    <xf numFmtId="0" fontId="15" fillId="12" borderId="5" xfId="0" applyFont="1" applyFill="1" applyBorder="1" applyAlignment="1" applyProtection="1">
      <alignment horizontal="center" vertical="top"/>
      <protection hidden="1"/>
    </xf>
    <xf numFmtId="0" fontId="15" fillId="12" borderId="16" xfId="0" applyFont="1" applyFill="1" applyBorder="1" applyAlignment="1" applyProtection="1">
      <alignment horizontal="center" vertical="top"/>
      <protection hidden="1"/>
    </xf>
    <xf numFmtId="0" fontId="4" fillId="0" borderId="14" xfId="0" applyFont="1" applyBorder="1" applyAlignment="1" applyProtection="1">
      <alignment/>
      <protection hidden="1"/>
    </xf>
    <xf numFmtId="49" fontId="0" fillId="10" borderId="19" xfId="0" applyNumberFormat="1" applyFont="1" applyFill="1" applyBorder="1" applyAlignment="1" applyProtection="1">
      <alignment/>
      <protection hidden="1"/>
    </xf>
    <xf numFmtId="0" fontId="17" fillId="0" borderId="0" xfId="0" applyFont="1" applyFill="1" applyAlignment="1" applyProtection="1">
      <alignment vertical="center"/>
      <protection hidden="1"/>
    </xf>
    <xf numFmtId="0" fontId="1" fillId="10" borderId="54" xfId="0" applyFont="1" applyFill="1" applyBorder="1" applyAlignment="1" applyProtection="1">
      <alignment horizontal="center"/>
      <protection hidden="1"/>
    </xf>
    <xf numFmtId="0" fontId="1" fillId="10" borderId="27" xfId="0" applyFont="1" applyFill="1" applyBorder="1" applyAlignment="1" applyProtection="1">
      <alignment horizontal="center"/>
      <protection hidden="1"/>
    </xf>
    <xf numFmtId="0" fontId="0" fillId="0" borderId="21" xfId="0" applyNumberFormat="1" applyBorder="1" applyAlignment="1" applyProtection="1">
      <alignment horizontal="center" vertical="center"/>
      <protection hidden="1"/>
    </xf>
    <xf numFmtId="0" fontId="0" fillId="0" borderId="23" xfId="0" applyNumberFormat="1" applyBorder="1" applyAlignment="1" applyProtection="1">
      <alignment horizontal="center" vertical="center"/>
      <protection hidden="1"/>
    </xf>
    <xf numFmtId="0" fontId="18" fillId="10" borderId="54" xfId="0" applyNumberFormat="1" applyFont="1" applyFill="1" applyBorder="1" applyAlignment="1" applyProtection="1">
      <alignment vertical="center" wrapText="1"/>
      <protection hidden="1"/>
    </xf>
    <xf numFmtId="0" fontId="19" fillId="10" borderId="65" xfId="0" applyNumberFormat="1" applyFont="1" applyFill="1" applyBorder="1" applyAlignment="1" applyProtection="1">
      <alignment shrinkToFit="1"/>
      <protection hidden="1"/>
    </xf>
    <xf numFmtId="0" fontId="19" fillId="10" borderId="66" xfId="0" applyNumberFormat="1" applyFont="1" applyFill="1" applyBorder="1" applyAlignment="1" applyProtection="1">
      <alignment shrinkToFit="1"/>
      <protection hidden="1"/>
    </xf>
    <xf numFmtId="0" fontId="5" fillId="0" borderId="0" xfId="0" applyFont="1" applyAlignment="1" applyProtection="1">
      <alignment/>
      <protection hidden="1"/>
    </xf>
    <xf numFmtId="0" fontId="4" fillId="13" borderId="67" xfId="0" applyFont="1" applyFill="1" applyBorder="1" applyAlignment="1" applyProtection="1">
      <alignment/>
      <protection hidden="1"/>
    </xf>
    <xf numFmtId="14" fontId="21" fillId="7" borderId="0" xfId="0" applyNumberFormat="1" applyFont="1" applyFill="1" applyBorder="1" applyAlignment="1" applyProtection="1">
      <alignment horizontal="center"/>
      <protection hidden="1"/>
    </xf>
    <xf numFmtId="0" fontId="3" fillId="12" borderId="68" xfId="0" applyFont="1" applyFill="1" applyBorder="1" applyAlignment="1" applyProtection="1">
      <alignment horizontal="left" vertical="top"/>
      <protection hidden="1"/>
    </xf>
    <xf numFmtId="14" fontId="5" fillId="7" borderId="0" xfId="0" applyNumberFormat="1" applyFont="1" applyFill="1" applyAlignment="1" applyProtection="1">
      <alignment/>
      <protection hidden="1"/>
    </xf>
    <xf numFmtId="0" fontId="20" fillId="0" borderId="0" xfId="0" applyFont="1" applyAlignment="1" applyProtection="1">
      <alignment/>
      <protection hidden="1"/>
    </xf>
    <xf numFmtId="0" fontId="4" fillId="13" borderId="18" xfId="0" applyFont="1" applyFill="1" applyBorder="1" applyAlignment="1" applyProtection="1">
      <alignment/>
      <protection hidden="1"/>
    </xf>
    <xf numFmtId="0" fontId="4" fillId="13" borderId="69" xfId="0" applyFont="1" applyFill="1" applyBorder="1" applyAlignment="1" applyProtection="1">
      <alignment/>
      <protection hidden="1"/>
    </xf>
    <xf numFmtId="0" fontId="5" fillId="7" borderId="0" xfId="0" applyFont="1" applyFill="1" applyBorder="1" applyAlignment="1" applyProtection="1">
      <alignment/>
      <protection hidden="1"/>
    </xf>
    <xf numFmtId="0" fontId="0" fillId="0" borderId="0" xfId="0" applyBorder="1" applyAlignment="1" applyProtection="1">
      <alignment/>
      <protection hidden="1"/>
    </xf>
    <xf numFmtId="0" fontId="6" fillId="11" borderId="64" xfId="0" applyFont="1" applyFill="1" applyBorder="1" applyAlignment="1" applyProtection="1">
      <alignment/>
      <protection hidden="1"/>
    </xf>
    <xf numFmtId="0" fontId="1" fillId="8" borderId="70" xfId="0" applyFont="1" applyFill="1" applyBorder="1" applyAlignment="1" applyProtection="1">
      <alignment horizontal="left"/>
      <protection locked="0"/>
    </xf>
    <xf numFmtId="0" fontId="1" fillId="8" borderId="71" xfId="0" applyFont="1" applyFill="1" applyBorder="1" applyAlignment="1" applyProtection="1">
      <alignment horizontal="left"/>
      <protection locked="0"/>
    </xf>
    <xf numFmtId="0" fontId="0" fillId="10" borderId="58" xfId="0" applyNumberFormat="1" applyFont="1" applyFill="1" applyBorder="1" applyAlignment="1" applyProtection="1">
      <alignment horizontal="right" wrapText="1"/>
      <protection hidden="1"/>
    </xf>
    <xf numFmtId="0" fontId="1" fillId="10" borderId="58" xfId="0" applyNumberFormat="1" applyFont="1" applyFill="1" applyBorder="1" applyAlignment="1" applyProtection="1">
      <alignment horizontal="right" wrapText="1"/>
      <protection hidden="1"/>
    </xf>
    <xf numFmtId="0" fontId="0" fillId="10" borderId="41" xfId="0" applyNumberFormat="1" applyFont="1" applyFill="1" applyBorder="1" applyAlignment="1" applyProtection="1">
      <alignment horizontal="right" wrapText="1"/>
      <protection hidden="1"/>
    </xf>
    <xf numFmtId="0" fontId="1" fillId="10" borderId="41" xfId="0" applyNumberFormat="1" applyFont="1" applyFill="1" applyBorder="1" applyAlignment="1" applyProtection="1">
      <alignment horizontal="right" wrapText="1"/>
      <protection hidden="1"/>
    </xf>
    <xf numFmtId="0" fontId="0" fillId="10" borderId="60" xfId="0" applyNumberFormat="1" applyFont="1" applyFill="1" applyBorder="1" applyAlignment="1" applyProtection="1">
      <alignment horizontal="right" wrapText="1"/>
      <protection hidden="1"/>
    </xf>
    <xf numFmtId="0" fontId="1" fillId="10" borderId="60" xfId="0" applyNumberFormat="1" applyFont="1" applyFill="1" applyBorder="1" applyAlignment="1" applyProtection="1">
      <alignment horizontal="right" wrapText="1"/>
      <protection hidden="1"/>
    </xf>
    <xf numFmtId="0" fontId="0" fillId="10" borderId="42" xfId="0" applyNumberFormat="1" applyFont="1" applyFill="1" applyBorder="1" applyAlignment="1" applyProtection="1">
      <alignment horizontal="right" wrapText="1"/>
      <protection hidden="1"/>
    </xf>
    <xf numFmtId="0" fontId="1" fillId="10" borderId="42" xfId="0" applyNumberFormat="1" applyFont="1" applyFill="1" applyBorder="1" applyAlignment="1" applyProtection="1">
      <alignment horizontal="right" wrapText="1"/>
      <protection hidden="1"/>
    </xf>
    <xf numFmtId="0" fontId="0" fillId="10" borderId="25" xfId="0" applyNumberFormat="1" applyFont="1" applyFill="1" applyBorder="1" applyAlignment="1" applyProtection="1">
      <alignment horizontal="right" vertical="top" wrapText="1"/>
      <protection hidden="1"/>
    </xf>
    <xf numFmtId="0" fontId="1" fillId="10" borderId="72" xfId="0" applyNumberFormat="1" applyFont="1" applyFill="1" applyBorder="1" applyAlignment="1" applyProtection="1">
      <alignment horizontal="right" vertical="top" wrapText="1"/>
      <protection hidden="1"/>
    </xf>
    <xf numFmtId="0" fontId="0" fillId="0" borderId="0" xfId="0" applyNumberFormat="1" applyFont="1" applyFill="1" applyBorder="1" applyAlignment="1" applyProtection="1">
      <alignment/>
      <protection hidden="1"/>
    </xf>
    <xf numFmtId="0" fontId="22" fillId="0" borderId="0" xfId="0" applyFont="1" applyFill="1" applyBorder="1" applyAlignment="1" applyProtection="1">
      <alignment/>
      <protection hidden="1"/>
    </xf>
    <xf numFmtId="0" fontId="23" fillId="0" borderId="0" xfId="0" applyFont="1" applyFill="1" applyBorder="1" applyAlignment="1" applyProtection="1">
      <alignment/>
      <protection hidden="1"/>
    </xf>
    <xf numFmtId="0" fontId="0" fillId="4" borderId="5" xfId="0" applyFill="1" applyBorder="1" applyAlignment="1" applyProtection="1">
      <alignment horizontal="left"/>
      <protection hidden="1"/>
    </xf>
    <xf numFmtId="0" fontId="1" fillId="4" borderId="0" xfId="0" applyFont="1" applyFill="1" applyBorder="1" applyAlignment="1" applyProtection="1">
      <alignment horizontal="center" vertical="center"/>
      <protection hidden="1"/>
    </xf>
    <xf numFmtId="0" fontId="1" fillId="4" borderId="0" xfId="0" applyFont="1" applyFill="1" applyBorder="1" applyAlignment="1" applyProtection="1">
      <alignment horizontal="right"/>
      <protection hidden="1"/>
    </xf>
    <xf numFmtId="0" fontId="6" fillId="0" borderId="0" xfId="0" applyFont="1" applyFill="1" applyBorder="1" applyAlignment="1" applyProtection="1">
      <alignment vertical="center" wrapText="1"/>
      <protection hidden="1"/>
    </xf>
    <xf numFmtId="0" fontId="0" fillId="0" borderId="0" xfId="0" applyFill="1" applyBorder="1" applyAlignment="1">
      <alignment/>
    </xf>
    <xf numFmtId="0" fontId="24" fillId="0" borderId="0" xfId="18" applyFont="1" applyFill="1" applyBorder="1" applyAlignment="1" applyProtection="1">
      <alignment vertical="center" wrapText="1"/>
      <protection/>
    </xf>
    <xf numFmtId="0" fontId="3"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wrapText="1"/>
      <protection hidden="1"/>
    </xf>
    <xf numFmtId="0" fontId="1" fillId="0" borderId="0" xfId="0" applyFont="1" applyFill="1" applyBorder="1" applyAlignment="1" applyProtection="1">
      <alignment/>
      <protection hidden="1"/>
    </xf>
    <xf numFmtId="0" fontId="0" fillId="4" borderId="0" xfId="0" applyFill="1" applyBorder="1" applyAlignment="1" applyProtection="1">
      <alignment vertical="top" wrapText="1"/>
      <protection hidden="1"/>
    </xf>
    <xf numFmtId="0" fontId="0" fillId="4" borderId="5" xfId="0" applyFill="1" applyBorder="1" applyAlignment="1" applyProtection="1">
      <alignment vertical="top" wrapText="1"/>
      <protection hidden="1"/>
    </xf>
    <xf numFmtId="0" fontId="0" fillId="4" borderId="16" xfId="0" applyFill="1" applyBorder="1" applyAlignment="1" applyProtection="1">
      <alignment vertical="top" wrapText="1"/>
      <protection hidden="1"/>
    </xf>
    <xf numFmtId="0" fontId="0" fillId="4" borderId="12" xfId="0" applyFill="1" applyBorder="1" applyAlignment="1" applyProtection="1">
      <alignment vertical="top" wrapText="1"/>
      <protection hidden="1"/>
    </xf>
    <xf numFmtId="0" fontId="0" fillId="4" borderId="73" xfId="0" applyFill="1" applyBorder="1" applyAlignment="1" applyProtection="1">
      <alignment vertical="top" wrapText="1"/>
      <protection hidden="1"/>
    </xf>
    <xf numFmtId="0" fontId="0" fillId="4" borderId="74" xfId="0" applyFill="1" applyBorder="1" applyAlignment="1" applyProtection="1">
      <alignment vertical="top" wrapText="1"/>
      <protection hidden="1"/>
    </xf>
    <xf numFmtId="1" fontId="3" fillId="0" borderId="0" xfId="0" applyNumberFormat="1" applyFont="1" applyAlignment="1" applyProtection="1">
      <alignment/>
      <protection hidden="1"/>
    </xf>
    <xf numFmtId="181" fontId="1" fillId="10" borderId="53" xfId="0" applyNumberFormat="1" applyFont="1" applyFill="1" applyBorder="1" applyAlignment="1" applyProtection="1">
      <alignment horizontal="center" vertical="top" textRotation="90" wrapText="1"/>
      <protection hidden="1"/>
    </xf>
    <xf numFmtId="181" fontId="1" fillId="10" borderId="75" xfId="0" applyNumberFormat="1" applyFont="1" applyFill="1" applyBorder="1" applyAlignment="1" applyProtection="1">
      <alignment horizontal="center" vertical="top" textRotation="90" wrapText="1"/>
      <protection hidden="1"/>
    </xf>
    <xf numFmtId="184" fontId="16" fillId="9" borderId="68" xfId="0" applyNumberFormat="1" applyFont="1" applyFill="1" applyBorder="1" applyAlignment="1" applyProtection="1">
      <alignment horizontal="center"/>
      <protection hidden="1"/>
    </xf>
    <xf numFmtId="184" fontId="16" fillId="7" borderId="67" xfId="0" applyNumberFormat="1" applyFont="1" applyFill="1" applyBorder="1" applyAlignment="1" applyProtection="1">
      <alignment horizontal="center"/>
      <protection hidden="1"/>
    </xf>
    <xf numFmtId="184" fontId="16" fillId="7" borderId="23" xfId="0" applyNumberFormat="1" applyFont="1" applyFill="1" applyBorder="1" applyAlignment="1" applyProtection="1">
      <alignment horizontal="center"/>
      <protection hidden="1"/>
    </xf>
    <xf numFmtId="184" fontId="16" fillId="7" borderId="67" xfId="0" applyNumberFormat="1" applyFont="1" applyFill="1" applyBorder="1" applyAlignment="1" applyProtection="1" quotePrefix="1">
      <alignment horizontal="center"/>
      <protection hidden="1"/>
    </xf>
    <xf numFmtId="184" fontId="16" fillId="7" borderId="23" xfId="0" applyNumberFormat="1" applyFont="1" applyFill="1" applyBorder="1" applyAlignment="1" applyProtection="1" quotePrefix="1">
      <alignment horizontal="center"/>
      <protection hidden="1"/>
    </xf>
    <xf numFmtId="184" fontId="16" fillId="7" borderId="67" xfId="0" applyNumberFormat="1" applyFont="1" applyFill="1" applyBorder="1" applyAlignment="1" applyProtection="1" quotePrefix="1">
      <alignment horizontal="center"/>
      <protection locked="0"/>
    </xf>
    <xf numFmtId="184" fontId="16" fillId="7" borderId="23" xfId="0" applyNumberFormat="1" applyFont="1" applyFill="1" applyBorder="1" applyAlignment="1" applyProtection="1">
      <alignment horizontal="center"/>
      <protection locked="0"/>
    </xf>
    <xf numFmtId="184" fontId="16" fillId="7" borderId="67" xfId="0" applyNumberFormat="1" applyFont="1" applyFill="1" applyBorder="1" applyAlignment="1" applyProtection="1">
      <alignment horizontal="center"/>
      <protection locked="0"/>
    </xf>
    <xf numFmtId="184" fontId="16" fillId="7" borderId="69" xfId="0" applyNumberFormat="1" applyFont="1" applyFill="1" applyBorder="1" applyAlignment="1" applyProtection="1">
      <alignment horizontal="center"/>
      <protection hidden="1"/>
    </xf>
    <xf numFmtId="184" fontId="16" fillId="7" borderId="76" xfId="0" applyNumberFormat="1" applyFont="1" applyFill="1" applyBorder="1" applyAlignment="1" applyProtection="1">
      <alignment horizontal="center"/>
      <protection hidden="1"/>
    </xf>
    <xf numFmtId="184" fontId="16" fillId="7" borderId="69" xfId="0" applyNumberFormat="1" applyFont="1" applyFill="1" applyBorder="1" applyAlignment="1" applyProtection="1" quotePrefix="1">
      <alignment horizontal="center"/>
      <protection hidden="1"/>
    </xf>
    <xf numFmtId="184" fontId="16" fillId="7" borderId="76" xfId="0" applyNumberFormat="1" applyFont="1" applyFill="1" applyBorder="1" applyAlignment="1" applyProtection="1" quotePrefix="1">
      <alignment horizontal="center"/>
      <protection hidden="1"/>
    </xf>
    <xf numFmtId="184" fontId="16" fillId="7" borderId="69" xfId="0" applyNumberFormat="1" applyFont="1" applyFill="1" applyBorder="1" applyAlignment="1" applyProtection="1">
      <alignment horizontal="center"/>
      <protection locked="0"/>
    </xf>
    <xf numFmtId="184" fontId="16" fillId="7" borderId="76" xfId="0" applyNumberFormat="1" applyFont="1" applyFill="1" applyBorder="1" applyAlignment="1" applyProtection="1">
      <alignment horizontal="center"/>
      <protection locked="0"/>
    </xf>
    <xf numFmtId="184" fontId="16" fillId="7" borderId="18" xfId="0" applyNumberFormat="1" applyFont="1" applyFill="1" applyBorder="1" applyAlignment="1" applyProtection="1">
      <alignment horizontal="center"/>
      <protection hidden="1"/>
    </xf>
    <xf numFmtId="184" fontId="16" fillId="7" borderId="27" xfId="0" applyNumberFormat="1" applyFont="1" applyFill="1" applyBorder="1" applyAlignment="1" applyProtection="1">
      <alignment horizontal="center"/>
      <protection hidden="1"/>
    </xf>
    <xf numFmtId="184" fontId="16" fillId="7" borderId="18" xfId="0" applyNumberFormat="1" applyFont="1" applyFill="1" applyBorder="1" applyAlignment="1" applyProtection="1">
      <alignment horizontal="center"/>
      <protection locked="0"/>
    </xf>
    <xf numFmtId="184" fontId="16" fillId="7" borderId="27" xfId="0" applyNumberFormat="1" applyFont="1" applyFill="1" applyBorder="1" applyAlignment="1" applyProtection="1">
      <alignment horizontal="center"/>
      <protection locked="0"/>
    </xf>
    <xf numFmtId="184" fontId="16" fillId="7" borderId="18" xfId="0" applyNumberFormat="1" applyFont="1" applyFill="1" applyBorder="1" applyAlignment="1" applyProtection="1" quotePrefix="1">
      <alignment horizontal="center"/>
      <protection hidden="1"/>
    </xf>
    <xf numFmtId="184" fontId="16" fillId="7" borderId="27" xfId="0" applyNumberFormat="1" applyFont="1" applyFill="1" applyBorder="1" applyAlignment="1" applyProtection="1" quotePrefix="1">
      <alignment horizontal="center"/>
      <protection hidden="1"/>
    </xf>
    <xf numFmtId="184" fontId="16" fillId="7" borderId="14" xfId="0" applyNumberFormat="1" applyFont="1" applyFill="1" applyBorder="1" applyAlignment="1" applyProtection="1">
      <alignment horizontal="center"/>
      <protection locked="0"/>
    </xf>
    <xf numFmtId="184" fontId="16" fillId="7" borderId="28"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protection hidden="1"/>
    </xf>
    <xf numFmtId="0" fontId="26" fillId="0" borderId="0" xfId="18" applyFont="1" applyFill="1" applyBorder="1" applyAlignment="1" applyProtection="1">
      <alignment vertical="center" wrapText="1"/>
      <protection hidden="1"/>
    </xf>
    <xf numFmtId="0" fontId="24" fillId="0" borderId="0" xfId="18" applyFont="1" applyFill="1" applyBorder="1" applyAlignment="1" applyProtection="1">
      <alignment vertical="center" wrapText="1"/>
      <protection hidden="1"/>
    </xf>
    <xf numFmtId="181" fontId="0" fillId="0" borderId="77" xfId="0" applyNumberFormat="1" applyBorder="1" applyAlignment="1" applyProtection="1">
      <alignment horizontal="center"/>
      <protection hidden="1"/>
    </xf>
    <xf numFmtId="181" fontId="0" fillId="0" borderId="78" xfId="0" applyNumberFormat="1" applyBorder="1" applyAlignment="1" applyProtection="1">
      <alignment horizontal="center"/>
      <protection hidden="1"/>
    </xf>
    <xf numFmtId="181" fontId="0" fillId="0" borderId="31" xfId="0" applyNumberFormat="1" applyBorder="1" applyAlignment="1" applyProtection="1">
      <alignment horizontal="center"/>
      <protection hidden="1"/>
    </xf>
    <xf numFmtId="0" fontId="0" fillId="5" borderId="10" xfId="0" applyFill="1" applyBorder="1" applyAlignment="1" applyProtection="1">
      <alignment horizontal="center"/>
      <protection hidden="1"/>
    </xf>
    <xf numFmtId="1" fontId="13" fillId="0" borderId="0" xfId="0" applyNumberFormat="1" applyFont="1" applyAlignment="1" applyProtection="1">
      <alignment/>
      <protection hidden="1"/>
    </xf>
    <xf numFmtId="14" fontId="28" fillId="0" borderId="0" xfId="0" applyNumberFormat="1" applyFont="1" applyAlignment="1" applyProtection="1">
      <alignment/>
      <protection hidden="1"/>
    </xf>
    <xf numFmtId="0" fontId="24" fillId="11" borderId="52" xfId="18" applyFont="1" applyFill="1" applyBorder="1" applyAlignment="1" applyProtection="1">
      <alignment horizontal="center" vertical="center" wrapText="1"/>
      <protection/>
    </xf>
    <xf numFmtId="0" fontId="24" fillId="11" borderId="50" xfId="18" applyFont="1" applyFill="1" applyBorder="1" applyAlignment="1" applyProtection="1">
      <alignment horizontal="center" vertical="center" wrapText="1"/>
      <protection/>
    </xf>
    <xf numFmtId="0" fontId="24" fillId="11" borderId="51" xfId="18" applyFont="1" applyFill="1" applyBorder="1" applyAlignment="1" applyProtection="1">
      <alignment horizontal="center" vertical="center" wrapText="1"/>
      <protection/>
    </xf>
    <xf numFmtId="0" fontId="24" fillId="11" borderId="0" xfId="18" applyFont="1" applyFill="1" applyBorder="1" applyAlignment="1" applyProtection="1">
      <alignment horizontal="center" vertical="center" wrapText="1"/>
      <protection/>
    </xf>
    <xf numFmtId="0" fontId="24" fillId="11" borderId="6" xfId="18" applyFont="1" applyFill="1" applyBorder="1" applyAlignment="1" applyProtection="1">
      <alignment horizontal="center" vertical="center" wrapText="1"/>
      <protection/>
    </xf>
    <xf numFmtId="0" fontId="2" fillId="2" borderId="1" xfId="0" applyFont="1" applyFill="1" applyBorder="1" applyAlignment="1" applyProtection="1">
      <alignment horizontal="left" vertical="center" wrapText="1"/>
      <protection hidden="1"/>
    </xf>
    <xf numFmtId="0" fontId="0" fillId="4" borderId="0" xfId="0" applyFill="1" applyBorder="1" applyAlignment="1" applyProtection="1">
      <alignment horizontal="left" wrapText="1"/>
      <protection hidden="1"/>
    </xf>
    <xf numFmtId="0" fontId="3" fillId="14" borderId="79" xfId="0" applyFont="1" applyFill="1" applyBorder="1" applyAlignment="1" applyProtection="1">
      <alignment horizontal="left" wrapText="1"/>
      <protection hidden="1"/>
    </xf>
    <xf numFmtId="0" fontId="3" fillId="14" borderId="80" xfId="0" applyFont="1" applyFill="1" applyBorder="1" applyAlignment="1" applyProtection="1">
      <alignment horizontal="left" wrapText="1"/>
      <protection hidden="1"/>
    </xf>
    <xf numFmtId="0" fontId="3" fillId="14" borderId="81" xfId="0" applyFont="1" applyFill="1" applyBorder="1" applyAlignment="1" applyProtection="1">
      <alignment horizontal="left" wrapText="1"/>
      <protection hidden="1"/>
    </xf>
    <xf numFmtId="0" fontId="5" fillId="11" borderId="49" xfId="0" applyFont="1" applyFill="1" applyBorder="1" applyAlignment="1" applyProtection="1">
      <alignment horizontal="left" vertical="center" wrapText="1"/>
      <protection hidden="1"/>
    </xf>
    <xf numFmtId="0" fontId="25" fillId="11" borderId="8" xfId="18" applyFont="1" applyFill="1" applyBorder="1" applyAlignment="1" applyProtection="1">
      <alignment horizontal="left" vertical="center" wrapText="1"/>
      <protection/>
    </xf>
    <xf numFmtId="0" fontId="25" fillId="11" borderId="8" xfId="0" applyFont="1" applyFill="1" applyBorder="1" applyAlignment="1" applyProtection="1">
      <alignment horizontal="left" vertical="center" wrapText="1"/>
      <protection/>
    </xf>
    <xf numFmtId="0" fontId="1" fillId="4" borderId="82" xfId="0" applyFont="1" applyFill="1" applyBorder="1" applyAlignment="1" applyProtection="1">
      <alignment horizontal="right" vertical="top" wrapText="1"/>
      <protection hidden="1"/>
    </xf>
    <xf numFmtId="0" fontId="1" fillId="4" borderId="37" xfId="0" applyFont="1" applyFill="1" applyBorder="1" applyAlignment="1" applyProtection="1">
      <alignment horizontal="right" vertical="top" wrapText="1"/>
      <protection hidden="1"/>
    </xf>
    <xf numFmtId="0" fontId="1" fillId="4" borderId="35" xfId="0" applyFont="1" applyFill="1" applyBorder="1" applyAlignment="1" applyProtection="1">
      <alignment horizontal="right" wrapText="1"/>
      <protection hidden="1"/>
    </xf>
    <xf numFmtId="0" fontId="1" fillId="4" borderId="0" xfId="0" applyFont="1" applyFill="1" applyBorder="1" applyAlignment="1" applyProtection="1">
      <alignment horizontal="right" wrapText="1"/>
      <protection hidden="1"/>
    </xf>
    <xf numFmtId="0" fontId="6" fillId="0" borderId="0" xfId="0" applyFont="1" applyFill="1" applyBorder="1" applyAlignment="1" applyProtection="1">
      <alignment horizontal="left" vertical="center" wrapText="1"/>
      <protection hidden="1"/>
    </xf>
    <xf numFmtId="0" fontId="1" fillId="9" borderId="1" xfId="18" applyFont="1" applyFill="1" applyBorder="1" applyAlignment="1" applyProtection="1">
      <alignment horizontal="center"/>
      <protection hidden="1"/>
    </xf>
    <xf numFmtId="0" fontId="3" fillId="11" borderId="0" xfId="0" applyFont="1" applyFill="1" applyBorder="1" applyAlignment="1" applyProtection="1">
      <alignment horizontal="center" wrapText="1"/>
      <protection hidden="1"/>
    </xf>
    <xf numFmtId="0" fontId="3" fillId="11" borderId="48" xfId="0" applyFont="1" applyFill="1" applyBorder="1" applyAlignment="1" applyProtection="1">
      <alignment horizontal="center" vertical="center" wrapText="1"/>
      <protection hidden="1"/>
    </xf>
    <xf numFmtId="0" fontId="3" fillId="11" borderId="49" xfId="0" applyFont="1" applyFill="1" applyBorder="1" applyAlignment="1" applyProtection="1">
      <alignment horizontal="center" vertical="center" wrapText="1"/>
      <protection hidden="1"/>
    </xf>
    <xf numFmtId="0" fontId="3" fillId="11" borderId="50" xfId="0" applyFont="1" applyFill="1" applyBorder="1" applyAlignment="1" applyProtection="1">
      <alignment horizontal="center" vertical="center" wrapText="1"/>
      <protection hidden="1"/>
    </xf>
    <xf numFmtId="0" fontId="3" fillId="11" borderId="51"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6" xfId="0" applyFont="1" applyFill="1" applyBorder="1" applyAlignment="1" applyProtection="1">
      <alignment horizontal="center" vertical="center" wrapText="1"/>
      <protection hidden="1"/>
    </xf>
    <xf numFmtId="0" fontId="3" fillId="11" borderId="52" xfId="0" applyFont="1" applyFill="1" applyBorder="1" applyAlignment="1" applyProtection="1">
      <alignment horizontal="center" vertical="center" wrapText="1"/>
      <protection hidden="1"/>
    </xf>
    <xf numFmtId="0" fontId="3" fillId="11" borderId="8"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wrapText="1"/>
      <protection hidden="1"/>
    </xf>
    <xf numFmtId="0" fontId="24" fillId="11" borderId="48" xfId="18" applyFont="1" applyFill="1" applyBorder="1" applyAlignment="1" applyProtection="1">
      <alignment horizontal="center" vertical="center" wrapText="1"/>
      <protection/>
    </xf>
    <xf numFmtId="0" fontId="24" fillId="11" borderId="49" xfId="18" applyFont="1" applyFill="1" applyBorder="1" applyAlignment="1" applyProtection="1">
      <alignment horizontal="center" vertical="center" wrapText="1"/>
      <protection/>
    </xf>
    <xf numFmtId="0" fontId="24" fillId="11" borderId="8" xfId="18" applyFont="1" applyFill="1" applyBorder="1" applyAlignment="1" applyProtection="1">
      <alignment horizontal="center" vertical="center" wrapText="1"/>
      <protection/>
    </xf>
    <xf numFmtId="0" fontId="24" fillId="11" borderId="9" xfId="18" applyFont="1" applyFill="1" applyBorder="1" applyAlignment="1" applyProtection="1">
      <alignment horizontal="center" vertical="center" wrapText="1"/>
      <protection/>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top" wrapText="1"/>
      <protection hidden="1"/>
    </xf>
    <xf numFmtId="0" fontId="9" fillId="10" borderId="15" xfId="0" applyNumberFormat="1" applyFont="1" applyFill="1" applyBorder="1" applyAlignment="1" applyProtection="1">
      <alignment horizontal="center" textRotation="90" wrapText="1"/>
      <protection hidden="1"/>
    </xf>
    <xf numFmtId="0" fontId="9" fillId="10" borderId="18" xfId="0" applyNumberFormat="1" applyFont="1" applyFill="1" applyBorder="1" applyAlignment="1" applyProtection="1">
      <alignment horizontal="center" textRotation="90" wrapText="1"/>
      <protection hidden="1"/>
    </xf>
    <xf numFmtId="0" fontId="1" fillId="10" borderId="20" xfId="0" applyNumberFormat="1" applyFont="1" applyFill="1" applyBorder="1" applyAlignment="1" applyProtection="1">
      <alignment horizontal="center" textRotation="90" wrapText="1"/>
      <protection hidden="1"/>
    </xf>
    <xf numFmtId="0" fontId="1" fillId="10" borderId="21" xfId="0" applyNumberFormat="1" applyFont="1" applyFill="1" applyBorder="1" applyAlignment="1" applyProtection="1">
      <alignment horizontal="center" textRotation="90" wrapText="1"/>
      <protection hidden="1"/>
    </xf>
    <xf numFmtId="0" fontId="1" fillId="10" borderId="20" xfId="0" applyNumberFormat="1" applyFont="1" applyFill="1" applyBorder="1" applyAlignment="1" applyProtection="1">
      <alignment horizontal="center" vertical="top" wrapText="1"/>
      <protection hidden="1"/>
    </xf>
    <xf numFmtId="0" fontId="1" fillId="10" borderId="3" xfId="0" applyNumberFormat="1" applyFont="1" applyFill="1" applyBorder="1" applyAlignment="1" applyProtection="1">
      <alignment horizontal="center" vertical="top" wrapText="1"/>
      <protection hidden="1"/>
    </xf>
    <xf numFmtId="0" fontId="1" fillId="10" borderId="10" xfId="0" applyNumberFormat="1" applyFont="1" applyFill="1" applyBorder="1" applyAlignment="1" applyProtection="1">
      <alignment horizontal="center" vertical="top" wrapText="1"/>
      <protection hidden="1"/>
    </xf>
    <xf numFmtId="0" fontId="1" fillId="10" borderId="53" xfId="0" applyNumberFormat="1" applyFont="1" applyFill="1" applyBorder="1" applyAlignment="1" applyProtection="1">
      <alignment horizontal="center" textRotation="90" wrapText="1"/>
      <protection hidden="1"/>
    </xf>
    <xf numFmtId="0" fontId="1" fillId="10" borderId="54" xfId="0" applyNumberFormat="1" applyFont="1" applyFill="1" applyBorder="1" applyAlignment="1" applyProtection="1">
      <alignment horizontal="center" textRotation="90" wrapText="1"/>
      <protection hidden="1"/>
    </xf>
    <xf numFmtId="0" fontId="1" fillId="10" borderId="53" xfId="0" applyNumberFormat="1" applyFont="1" applyFill="1" applyBorder="1" applyAlignment="1" applyProtection="1">
      <alignment horizontal="center" textRotation="90" wrapText="1"/>
      <protection hidden="1"/>
    </xf>
    <xf numFmtId="0" fontId="1" fillId="10" borderId="54" xfId="0" applyNumberFormat="1" applyFont="1" applyFill="1" applyBorder="1" applyAlignment="1" applyProtection="1">
      <alignment horizontal="center" textRotation="90" wrapText="1"/>
      <protection hidden="1"/>
    </xf>
    <xf numFmtId="0" fontId="8" fillId="3" borderId="10" xfId="0" applyFont="1" applyFill="1" applyBorder="1" applyAlignment="1" applyProtection="1">
      <alignment horizontal="center" vertical="center" wrapText="1"/>
      <protection hidden="1"/>
    </xf>
    <xf numFmtId="0" fontId="18" fillId="10" borderId="26" xfId="0" applyNumberFormat="1" applyFont="1" applyFill="1" applyBorder="1" applyAlignment="1" applyProtection="1">
      <alignment horizontal="right" vertical="center" wrapText="1"/>
      <protection hidden="1"/>
    </xf>
    <xf numFmtId="0" fontId="18" fillId="10" borderId="45" xfId="0" applyNumberFormat="1" applyFont="1" applyFill="1" applyBorder="1" applyAlignment="1" applyProtection="1">
      <alignment horizontal="right" vertical="center" wrapText="1"/>
      <protection hidden="1"/>
    </xf>
    <xf numFmtId="0" fontId="0" fillId="4" borderId="63" xfId="0" applyFont="1" applyFill="1" applyBorder="1" applyAlignment="1" applyProtection="1">
      <alignment horizontal="center" vertical="center" wrapText="1"/>
      <protection hidden="1"/>
    </xf>
    <xf numFmtId="0" fontId="0" fillId="4" borderId="1" xfId="0" applyFont="1" applyFill="1" applyBorder="1" applyAlignment="1" applyProtection="1">
      <alignment horizontal="center" vertical="center" wrapText="1"/>
      <protection hidden="1"/>
    </xf>
    <xf numFmtId="0" fontId="1" fillId="10" borderId="83" xfId="0" applyNumberFormat="1" applyFont="1" applyFill="1" applyBorder="1" applyAlignment="1" applyProtection="1">
      <alignment horizontal="center" textRotation="90" wrapText="1"/>
      <protection hidden="1"/>
    </xf>
    <xf numFmtId="0" fontId="0" fillId="0" borderId="83" xfId="0" applyNumberFormat="1" applyBorder="1" applyAlignment="1" applyProtection="1">
      <alignment horizontal="center" textRotation="90" wrapText="1"/>
      <protection hidden="1"/>
    </xf>
    <xf numFmtId="0" fontId="1" fillId="10" borderId="83" xfId="0" applyNumberFormat="1" applyFont="1" applyFill="1" applyBorder="1" applyAlignment="1" applyProtection="1">
      <alignment horizontal="center" textRotation="90" wrapText="1"/>
      <protection hidden="1"/>
    </xf>
    <xf numFmtId="0" fontId="6" fillId="11" borderId="48" xfId="0" applyFont="1" applyFill="1" applyBorder="1" applyAlignment="1" applyProtection="1">
      <alignment horizontal="center" vertical="center" wrapText="1"/>
      <protection hidden="1"/>
    </xf>
    <xf numFmtId="0" fontId="6" fillId="11" borderId="49" xfId="0" applyFont="1" applyFill="1" applyBorder="1" applyAlignment="1" applyProtection="1">
      <alignment horizontal="center" vertical="center" wrapText="1"/>
      <protection hidden="1"/>
    </xf>
    <xf numFmtId="0" fontId="6" fillId="11" borderId="50" xfId="0" applyFont="1" applyFill="1" applyBorder="1" applyAlignment="1" applyProtection="1">
      <alignment horizontal="center" vertical="center" wrapText="1"/>
      <protection hidden="1"/>
    </xf>
    <xf numFmtId="0" fontId="6" fillId="11" borderId="51" xfId="0" applyFont="1" applyFill="1" applyBorder="1" applyAlignment="1" applyProtection="1">
      <alignment horizontal="center" vertical="center" wrapText="1"/>
      <protection hidden="1"/>
    </xf>
    <xf numFmtId="0" fontId="6" fillId="11" borderId="0" xfId="0" applyFont="1" applyFill="1" applyBorder="1" applyAlignment="1" applyProtection="1">
      <alignment horizontal="center" vertical="center" wrapText="1"/>
      <protection hidden="1"/>
    </xf>
    <xf numFmtId="0" fontId="6" fillId="11" borderId="6" xfId="0" applyFont="1" applyFill="1" applyBorder="1" applyAlignment="1" applyProtection="1">
      <alignment horizontal="center" vertical="center" wrapText="1"/>
      <protection hidden="1"/>
    </xf>
    <xf numFmtId="0" fontId="6" fillId="11" borderId="52" xfId="0" applyFont="1" applyFill="1" applyBorder="1" applyAlignment="1" applyProtection="1">
      <alignment horizontal="center" vertical="center" wrapText="1"/>
      <protection hidden="1"/>
    </xf>
    <xf numFmtId="0" fontId="6" fillId="11" borderId="8" xfId="0" applyFont="1" applyFill="1" applyBorder="1" applyAlignment="1" applyProtection="1">
      <alignment horizontal="center" vertical="center" wrapText="1"/>
      <protection hidden="1"/>
    </xf>
    <xf numFmtId="0" fontId="6" fillId="11" borderId="9" xfId="0" applyFont="1" applyFill="1" applyBorder="1" applyAlignment="1" applyProtection="1">
      <alignment horizontal="center" vertical="center" wrapText="1"/>
      <protection hidden="1"/>
    </xf>
    <xf numFmtId="0" fontId="26" fillId="11" borderId="79" xfId="18" applyFont="1" applyFill="1" applyBorder="1" applyAlignment="1" applyProtection="1">
      <alignment horizontal="center" vertical="center" wrapText="1"/>
      <protection hidden="1"/>
    </xf>
    <xf numFmtId="0" fontId="26" fillId="11" borderId="81" xfId="18" applyFont="1" applyFill="1" applyBorder="1" applyAlignment="1" applyProtection="1">
      <alignment horizontal="center" vertical="center" wrapText="1"/>
      <protection hidden="1"/>
    </xf>
    <xf numFmtId="179" fontId="1" fillId="10" borderId="20" xfId="0" applyNumberFormat="1" applyFont="1" applyFill="1" applyBorder="1" applyAlignment="1" applyProtection="1">
      <alignment horizontal="center" vertical="top" textRotation="90" wrapText="1"/>
      <protection hidden="1"/>
    </xf>
    <xf numFmtId="179" fontId="1" fillId="10" borderId="29" xfId="0" applyNumberFormat="1" applyFont="1" applyFill="1" applyBorder="1" applyAlignment="1" applyProtection="1">
      <alignment horizontal="center" vertical="top" textRotation="90" wrapText="1"/>
      <protection hidden="1"/>
    </xf>
    <xf numFmtId="179" fontId="1" fillId="10" borderId="3" xfId="0" applyNumberFormat="1" applyFont="1" applyFill="1" applyBorder="1" applyAlignment="1" applyProtection="1">
      <alignment horizontal="center" vertical="top" textRotation="90" wrapText="1"/>
      <protection hidden="1"/>
    </xf>
    <xf numFmtId="179" fontId="1" fillId="10" borderId="0" xfId="0" applyNumberFormat="1" applyFont="1" applyFill="1" applyBorder="1" applyAlignment="1" applyProtection="1">
      <alignment horizontal="center" vertical="top" textRotation="90" wrapText="1"/>
      <protection hidden="1"/>
    </xf>
    <xf numFmtId="49" fontId="17" fillId="10" borderId="72" xfId="0" applyNumberFormat="1" applyFont="1" applyFill="1" applyBorder="1" applyAlignment="1" applyProtection="1">
      <alignment horizontal="center" vertical="center"/>
      <protection hidden="1"/>
    </xf>
    <xf numFmtId="49" fontId="17" fillId="10" borderId="84" xfId="0" applyNumberFormat="1" applyFont="1" applyFill="1" applyBorder="1" applyAlignment="1" applyProtection="1">
      <alignment horizontal="center" vertical="center"/>
      <protection hidden="1"/>
    </xf>
    <xf numFmtId="0" fontId="0" fillId="4" borderId="5" xfId="0" applyFill="1" applyBorder="1" applyAlignment="1" applyProtection="1">
      <alignment horizontal="left" vertical="top" wrapText="1" indent="1"/>
      <protection/>
    </xf>
    <xf numFmtId="0" fontId="0" fillId="4" borderId="0" xfId="0" applyFill="1" applyBorder="1" applyAlignment="1" applyProtection="1">
      <alignment horizontal="left" vertical="top" wrapText="1" indent="1"/>
      <protection/>
    </xf>
    <xf numFmtId="0" fontId="0" fillId="4" borderId="6" xfId="0" applyFill="1" applyBorder="1" applyAlignment="1" applyProtection="1">
      <alignment horizontal="left" vertical="top" wrapText="1" indent="1"/>
      <protection/>
    </xf>
    <xf numFmtId="0" fontId="3" fillId="14" borderId="48" xfId="0" applyFont="1" applyFill="1" applyBorder="1" applyAlignment="1">
      <alignment horizontal="left" vertical="center"/>
    </xf>
    <xf numFmtId="0" fontId="3" fillId="14" borderId="50" xfId="0" applyFont="1" applyFill="1" applyBorder="1" applyAlignment="1">
      <alignment horizontal="left" vertical="center"/>
    </xf>
    <xf numFmtId="0" fontId="26" fillId="11" borderId="80" xfId="18" applyFont="1" applyFill="1" applyBorder="1" applyAlignment="1" applyProtection="1">
      <alignment horizontal="center" vertical="center" wrapText="1"/>
      <protection hidden="1"/>
    </xf>
    <xf numFmtId="0" fontId="3" fillId="11" borderId="48" xfId="0" applyFont="1" applyFill="1" applyBorder="1" applyAlignment="1" applyProtection="1">
      <alignment horizontal="left" vertical="center" wrapText="1"/>
      <protection hidden="1"/>
    </xf>
    <xf numFmtId="0" fontId="3" fillId="11" borderId="49" xfId="0" applyFont="1" applyFill="1" applyBorder="1" applyAlignment="1" applyProtection="1">
      <alignment horizontal="left" vertical="center" wrapText="1"/>
      <protection hidden="1"/>
    </xf>
    <xf numFmtId="0" fontId="3" fillId="11" borderId="50" xfId="0" applyFont="1" applyFill="1" applyBorder="1" applyAlignment="1" applyProtection="1">
      <alignment horizontal="left" vertical="center" wrapText="1"/>
      <protection hidden="1"/>
    </xf>
    <xf numFmtId="0" fontId="3" fillId="11" borderId="51" xfId="0" applyFont="1" applyFill="1" applyBorder="1" applyAlignment="1" applyProtection="1">
      <alignment horizontal="left" vertical="center" wrapText="1"/>
      <protection hidden="1"/>
    </xf>
    <xf numFmtId="0" fontId="3" fillId="11" borderId="0" xfId="0" applyFont="1" applyFill="1" applyBorder="1" applyAlignment="1" applyProtection="1">
      <alignment horizontal="left" vertical="center" wrapText="1"/>
      <protection hidden="1"/>
    </xf>
    <xf numFmtId="0" fontId="3" fillId="11" borderId="6" xfId="0" applyFont="1" applyFill="1" applyBorder="1" applyAlignment="1" applyProtection="1">
      <alignment horizontal="left" vertical="center" wrapText="1"/>
      <protection hidden="1"/>
    </xf>
    <xf numFmtId="0" fontId="3" fillId="11" borderId="52" xfId="0" applyFont="1" applyFill="1" applyBorder="1" applyAlignment="1" applyProtection="1">
      <alignment horizontal="left" vertical="center" wrapText="1"/>
      <protection hidden="1"/>
    </xf>
    <xf numFmtId="0" fontId="3" fillId="11" borderId="8" xfId="0" applyFont="1" applyFill="1" applyBorder="1" applyAlignment="1" applyProtection="1">
      <alignment horizontal="left" vertical="center" wrapText="1"/>
      <protection hidden="1"/>
    </xf>
    <xf numFmtId="0" fontId="3" fillId="11" borderId="9" xfId="0" applyFont="1" applyFill="1" applyBorder="1" applyAlignment="1" applyProtection="1">
      <alignment horizontal="left" vertical="center" wrapText="1"/>
      <protection hidden="1"/>
    </xf>
    <xf numFmtId="179" fontId="4" fillId="4" borderId="1" xfId="0" applyNumberFormat="1" applyFont="1" applyFill="1" applyBorder="1" applyAlignment="1" applyProtection="1">
      <alignment horizontal="left" wrapText="1"/>
      <protection hidden="1"/>
    </xf>
    <xf numFmtId="179" fontId="4" fillId="4" borderId="85" xfId="0" applyNumberFormat="1" applyFont="1" applyFill="1" applyBorder="1" applyAlignment="1" applyProtection="1">
      <alignment horizontal="left" wrapText="1"/>
      <protection hidden="1"/>
    </xf>
    <xf numFmtId="0" fontId="2" fillId="0" borderId="79"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15" fillId="12" borderId="5" xfId="0" applyFont="1" applyFill="1" applyBorder="1" applyAlignment="1" applyProtection="1">
      <alignment horizontal="center" vertical="top"/>
      <protection hidden="1"/>
    </xf>
    <xf numFmtId="0" fontId="15" fillId="12" borderId="16" xfId="0" applyFont="1" applyFill="1" applyBorder="1" applyAlignment="1" applyProtection="1">
      <alignment horizontal="center" vertical="top"/>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4">
    <dxf>
      <font>
        <b val="0"/>
        <i val="0"/>
      </font>
      <fill>
        <patternFill patternType="solid">
          <fgColor rgb="FF9999FF"/>
          <bgColor rgb="FFFFFFFF"/>
        </patternFill>
      </fill>
      <border/>
    </dxf>
    <dxf>
      <font>
        <b/>
        <i val="0"/>
      </font>
      <fill>
        <patternFill patternType="solid">
          <fgColor rgb="FF9999FF"/>
          <bgColor rgb="FFFFFFFF"/>
        </patternFill>
      </fill>
      <border/>
    </dxf>
    <dxf>
      <font>
        <b/>
        <i val="0"/>
      </font>
      <fill>
        <patternFill>
          <bgColor rgb="FFFF0000"/>
        </patternFill>
      </fill>
      <border/>
    </dxf>
    <dxf>
      <font>
        <color auto="1"/>
      </font>
      <fill>
        <patternFill>
          <bgColor rgb="FF800000"/>
        </patternFill>
      </fill>
      <border/>
    </dxf>
    <dxf>
      <fill>
        <patternFill>
          <bgColor rgb="FF993300"/>
        </patternFill>
      </fill>
      <border/>
    </dxf>
    <dxf>
      <fill>
        <patternFill patternType="solid">
          <fgColor indexed="65"/>
          <bgColor rgb="FFFF9900"/>
        </patternFill>
      </fill>
      <border/>
    </dxf>
    <dxf>
      <font>
        <color auto="1"/>
      </font>
      <fill>
        <patternFill>
          <bgColor rgb="FF000080"/>
        </patternFill>
      </fill>
      <border/>
    </dxf>
    <dxf>
      <fill>
        <patternFill>
          <bgColor rgb="FF9999FF"/>
        </patternFill>
      </fill>
      <border/>
    </dxf>
    <dxf>
      <fill>
        <patternFill patternType="solid">
          <fgColor indexed="65"/>
          <bgColor rgb="FFCCCCFF"/>
        </patternFill>
      </fill>
      <border/>
    </dxf>
    <dxf>
      <fill>
        <patternFill>
          <bgColor rgb="FFFF9900"/>
        </patternFill>
      </fill>
      <border/>
    </dxf>
    <dxf>
      <fill>
        <patternFill>
          <bgColor rgb="FFFFCC00"/>
        </patternFill>
      </fill>
      <border/>
    </dxf>
    <dxf>
      <font>
        <color rgb="FFFFFFFF"/>
      </font>
      <fill>
        <patternFill patternType="solid">
          <fgColor indexed="65"/>
          <bgColor rgb="FF993300"/>
        </patternFill>
      </fill>
      <border>
        <left style="thin">
          <color rgb="FF000000"/>
        </left>
        <right style="thin">
          <color rgb="FF000000"/>
        </right>
        <top style="thin"/>
        <bottom style="thin">
          <color rgb="FF000000"/>
        </bottom>
      </border>
    </dxf>
    <dxf>
      <font>
        <color auto="1"/>
      </font>
      <fill>
        <patternFill>
          <bgColor rgb="FFFFFF99"/>
        </patternFill>
      </fill>
      <border/>
    </dxf>
    <dxf>
      <font>
        <color rgb="FF993300"/>
      </font>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29</xdr:row>
      <xdr:rowOff>9525</xdr:rowOff>
    </xdr:from>
    <xdr:to>
      <xdr:col>17</xdr:col>
      <xdr:colOff>247650</xdr:colOff>
      <xdr:row>34</xdr:row>
      <xdr:rowOff>114300</xdr:rowOff>
    </xdr:to>
    <xdr:sp>
      <xdr:nvSpPr>
        <xdr:cNvPr id="1" name="Line 1"/>
        <xdr:cNvSpPr>
          <a:spLocks/>
        </xdr:cNvSpPr>
      </xdr:nvSpPr>
      <xdr:spPr>
        <a:xfrm>
          <a:off x="6381750" y="4867275"/>
          <a:ext cx="0" cy="790575"/>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114300</xdr:colOff>
      <xdr:row>29</xdr:row>
      <xdr:rowOff>9525</xdr:rowOff>
    </xdr:from>
    <xdr:to>
      <xdr:col>33</xdr:col>
      <xdr:colOff>114300</xdr:colOff>
      <xdr:row>34</xdr:row>
      <xdr:rowOff>114300</xdr:rowOff>
    </xdr:to>
    <xdr:sp>
      <xdr:nvSpPr>
        <xdr:cNvPr id="2" name="Line 2"/>
        <xdr:cNvSpPr>
          <a:spLocks/>
        </xdr:cNvSpPr>
      </xdr:nvSpPr>
      <xdr:spPr>
        <a:xfrm>
          <a:off x="10820400" y="4867275"/>
          <a:ext cx="0" cy="790575"/>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66675</xdr:colOff>
      <xdr:row>29</xdr:row>
      <xdr:rowOff>9525</xdr:rowOff>
    </xdr:from>
    <xdr:to>
      <xdr:col>25</xdr:col>
      <xdr:colOff>66675</xdr:colOff>
      <xdr:row>34</xdr:row>
      <xdr:rowOff>114300</xdr:rowOff>
    </xdr:to>
    <xdr:sp>
      <xdr:nvSpPr>
        <xdr:cNvPr id="3" name="Line 3"/>
        <xdr:cNvSpPr>
          <a:spLocks/>
        </xdr:cNvSpPr>
      </xdr:nvSpPr>
      <xdr:spPr>
        <a:xfrm>
          <a:off x="8486775" y="4867275"/>
          <a:ext cx="0" cy="790575"/>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urlaubsplaner.jgm-software.c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J32"/>
  <sheetViews>
    <sheetView showGridLines="0" showRowColHeaders="0" workbookViewId="0" topLeftCell="A1">
      <selection activeCell="A1" sqref="A1"/>
    </sheetView>
  </sheetViews>
  <sheetFormatPr defaultColWidth="11.421875" defaultRowHeight="12.75"/>
  <cols>
    <col min="1" max="1" width="3.140625" style="65" customWidth="1"/>
    <col min="2" max="2" width="3.421875" style="65" customWidth="1"/>
    <col min="3" max="3" width="11.421875" style="65" customWidth="1"/>
    <col min="4" max="4" width="8.00390625" style="65" customWidth="1"/>
    <col min="5" max="5" width="2.00390625" style="65" customWidth="1"/>
    <col min="6" max="6" width="33.57421875" style="65" customWidth="1"/>
    <col min="7" max="7" width="3.28125" style="65" customWidth="1"/>
    <col min="8" max="16384" width="11.421875" style="65" customWidth="1"/>
  </cols>
  <sheetData>
    <row r="2" spans="3:10" s="21" customFormat="1" ht="15.75">
      <c r="C2" s="281" t="s">
        <v>73</v>
      </c>
      <c r="D2" s="281"/>
      <c r="E2" s="281"/>
      <c r="F2" s="281"/>
      <c r="G2" s="281"/>
      <c r="H2" s="281"/>
      <c r="I2" s="281"/>
      <c r="J2" s="281"/>
    </row>
    <row r="3" spans="3:10" s="134" customFormat="1" ht="16.5" thickBot="1">
      <c r="C3" s="234"/>
      <c r="D3" s="234"/>
      <c r="E3" s="234"/>
      <c r="F3" s="234"/>
      <c r="G3" s="234"/>
      <c r="H3" s="234"/>
      <c r="I3" s="234"/>
      <c r="J3" s="234"/>
    </row>
    <row r="4" spans="2:7" ht="13.5" thickBot="1">
      <c r="B4" s="283" t="s">
        <v>160</v>
      </c>
      <c r="C4" s="284"/>
      <c r="D4" s="285"/>
      <c r="E4" s="22"/>
      <c r="F4" s="22"/>
      <c r="G4" s="22"/>
    </row>
    <row r="5" spans="2:7" ht="149.25" customHeight="1">
      <c r="B5" s="139" t="s">
        <v>161</v>
      </c>
      <c r="C5" s="286" t="s">
        <v>162</v>
      </c>
      <c r="D5" s="286"/>
      <c r="E5" s="286"/>
      <c r="F5" s="286"/>
      <c r="G5" s="142"/>
    </row>
    <row r="6" spans="2:7" ht="37.5" customHeight="1" thickBot="1">
      <c r="B6" s="145" t="s">
        <v>161</v>
      </c>
      <c r="C6" s="287" t="s">
        <v>165</v>
      </c>
      <c r="D6" s="288"/>
      <c r="E6" s="288"/>
      <c r="F6" s="288"/>
      <c r="G6" s="148"/>
    </row>
    <row r="8" spans="2:8" ht="18">
      <c r="B8" s="23"/>
      <c r="C8" s="85" t="s">
        <v>5</v>
      </c>
      <c r="D8" s="24"/>
      <c r="E8" s="24"/>
      <c r="F8" s="24"/>
      <c r="G8" s="25"/>
      <c r="H8" s="22"/>
    </row>
    <row r="9" spans="2:8" ht="7.5" customHeight="1">
      <c r="B9" s="26"/>
      <c r="C9" s="27"/>
      <c r="D9" s="27"/>
      <c r="E9" s="27"/>
      <c r="F9" s="27"/>
      <c r="G9" s="28"/>
      <c r="H9" s="22"/>
    </row>
    <row r="10" spans="2:8" ht="12.75">
      <c r="B10" s="29"/>
      <c r="C10" s="84" t="s">
        <v>65</v>
      </c>
      <c r="D10" s="80"/>
      <c r="E10" s="80"/>
      <c r="F10" s="80"/>
      <c r="G10" s="28"/>
      <c r="H10" s="22"/>
    </row>
    <row r="11" spans="2:8" ht="101.25" customHeight="1">
      <c r="B11" s="29"/>
      <c r="C11" s="282" t="s">
        <v>92</v>
      </c>
      <c r="D11" s="282"/>
      <c r="E11" s="282"/>
      <c r="F11" s="282"/>
      <c r="G11" s="28"/>
      <c r="H11" s="22"/>
    </row>
    <row r="12" spans="2:8" ht="6.75" customHeight="1">
      <c r="B12" s="29"/>
      <c r="C12" s="83"/>
      <c r="D12" s="83"/>
      <c r="E12" s="83"/>
      <c r="F12" s="83"/>
      <c r="G12" s="28"/>
      <c r="H12" s="22"/>
    </row>
    <row r="13" spans="2:8" ht="12.75">
      <c r="B13" s="29"/>
      <c r="C13" s="84" t="s">
        <v>66</v>
      </c>
      <c r="D13" s="80"/>
      <c r="E13" s="80"/>
      <c r="F13" s="80"/>
      <c r="G13" s="28"/>
      <c r="H13" s="22"/>
    </row>
    <row r="14" spans="2:8" ht="25.5" customHeight="1">
      <c r="B14" s="29"/>
      <c r="C14" s="282" t="s">
        <v>67</v>
      </c>
      <c r="D14" s="282"/>
      <c r="E14" s="282"/>
      <c r="F14" s="282"/>
      <c r="G14" s="28"/>
      <c r="H14" s="22"/>
    </row>
    <row r="15" spans="2:8" ht="5.25" customHeight="1">
      <c r="B15" s="29"/>
      <c r="C15" s="83"/>
      <c r="D15" s="83"/>
      <c r="E15" s="83"/>
      <c r="F15" s="83"/>
      <c r="G15" s="28"/>
      <c r="H15" s="22"/>
    </row>
    <row r="16" spans="2:8" ht="15.75" customHeight="1">
      <c r="B16" s="29"/>
      <c r="C16" s="84" t="s">
        <v>125</v>
      </c>
      <c r="D16" s="83"/>
      <c r="E16" s="83"/>
      <c r="F16" s="83"/>
      <c r="G16" s="28"/>
      <c r="H16" s="22"/>
    </row>
    <row r="17" spans="2:8" ht="54" customHeight="1">
      <c r="B17" s="29"/>
      <c r="C17" s="282" t="s">
        <v>126</v>
      </c>
      <c r="D17" s="282"/>
      <c r="E17" s="282"/>
      <c r="F17" s="282"/>
      <c r="G17" s="28"/>
      <c r="H17" s="22"/>
    </row>
    <row r="18" spans="2:8" ht="6.75" customHeight="1">
      <c r="B18" s="29"/>
      <c r="C18" s="83"/>
      <c r="D18" s="83"/>
      <c r="E18" s="83"/>
      <c r="F18" s="83"/>
      <c r="G18" s="28"/>
      <c r="H18" s="22"/>
    </row>
    <row r="19" spans="2:8" ht="12.75">
      <c r="B19" s="29"/>
      <c r="C19" s="84" t="s">
        <v>68</v>
      </c>
      <c r="D19" s="83"/>
      <c r="E19" s="83"/>
      <c r="F19" s="83"/>
      <c r="G19" s="28"/>
      <c r="H19" s="22"/>
    </row>
    <row r="20" spans="2:8" ht="177.75" customHeight="1">
      <c r="B20" s="29"/>
      <c r="C20" s="282" t="s">
        <v>84</v>
      </c>
      <c r="D20" s="282"/>
      <c r="E20" s="282"/>
      <c r="F20" s="282"/>
      <c r="G20" s="28"/>
      <c r="H20" s="22"/>
    </row>
    <row r="21" spans="2:8" ht="6" customHeight="1" thickBot="1">
      <c r="B21" s="29"/>
      <c r="C21" s="83"/>
      <c r="D21" s="83"/>
      <c r="E21" s="83"/>
      <c r="F21" s="83"/>
      <c r="G21" s="28"/>
      <c r="H21" s="22"/>
    </row>
    <row r="22" spans="2:8" ht="12.75">
      <c r="B22" s="29"/>
      <c r="C22" s="91"/>
      <c r="D22" s="92">
        <v>1</v>
      </c>
      <c r="E22" s="93" t="s">
        <v>74</v>
      </c>
      <c r="F22" s="94" t="s">
        <v>75</v>
      </c>
      <c r="G22" s="28"/>
      <c r="H22" s="22"/>
    </row>
    <row r="23" spans="2:8" ht="12.75">
      <c r="B23" s="29"/>
      <c r="C23" s="95"/>
      <c r="D23" s="90">
        <v>0.5</v>
      </c>
      <c r="E23" s="89" t="s">
        <v>74</v>
      </c>
      <c r="F23" s="96" t="s">
        <v>76</v>
      </c>
      <c r="G23" s="28"/>
      <c r="H23" s="22"/>
    </row>
    <row r="24" spans="2:8" ht="12.75" customHeight="1">
      <c r="B24" s="29"/>
      <c r="C24" s="95"/>
      <c r="D24" s="90">
        <v>0</v>
      </c>
      <c r="E24" s="89" t="s">
        <v>74</v>
      </c>
      <c r="F24" s="96" t="s">
        <v>83</v>
      </c>
      <c r="G24" s="28"/>
      <c r="H24" s="22"/>
    </row>
    <row r="25" spans="2:8" ht="12.75">
      <c r="B25" s="29"/>
      <c r="C25" s="291" t="s">
        <v>77</v>
      </c>
      <c r="D25" s="292"/>
      <c r="E25" s="83" t="s">
        <v>74</v>
      </c>
      <c r="F25" s="96" t="s">
        <v>78</v>
      </c>
      <c r="G25" s="28"/>
      <c r="H25" s="22"/>
    </row>
    <row r="26" spans="2:8" ht="13.5" thickBot="1">
      <c r="B26" s="29"/>
      <c r="C26" s="289" t="s">
        <v>79</v>
      </c>
      <c r="D26" s="290"/>
      <c r="E26" s="97" t="s">
        <v>74</v>
      </c>
      <c r="F26" s="98" t="s">
        <v>80</v>
      </c>
      <c r="G26" s="28"/>
      <c r="H26" s="22"/>
    </row>
    <row r="27" spans="2:8" ht="8.25" customHeight="1">
      <c r="B27" s="29"/>
      <c r="C27" s="83"/>
      <c r="D27" s="83"/>
      <c r="E27" s="83"/>
      <c r="F27" s="83"/>
      <c r="G27" s="28"/>
      <c r="H27" s="22"/>
    </row>
    <row r="28" spans="2:8" ht="12.75">
      <c r="B28" s="29"/>
      <c r="C28" s="84" t="s">
        <v>69</v>
      </c>
      <c r="D28" s="83"/>
      <c r="E28" s="83"/>
      <c r="F28" s="83"/>
      <c r="G28" s="28"/>
      <c r="H28" s="22"/>
    </row>
    <row r="29" spans="2:8" ht="36" customHeight="1">
      <c r="B29" s="29"/>
      <c r="C29" s="282" t="s">
        <v>70</v>
      </c>
      <c r="D29" s="282"/>
      <c r="E29" s="282"/>
      <c r="F29" s="282"/>
      <c r="G29" s="28"/>
      <c r="H29" s="22"/>
    </row>
    <row r="30" spans="2:8" ht="13.5" thickBot="1">
      <c r="B30" s="30"/>
      <c r="C30" s="31"/>
      <c r="D30" s="31"/>
      <c r="E30" s="31"/>
      <c r="F30" s="31"/>
      <c r="G30" s="32"/>
      <c r="H30" s="22"/>
    </row>
    <row r="32" s="34" customFormat="1" ht="11.25">
      <c r="B32" s="33" t="s">
        <v>85</v>
      </c>
    </row>
  </sheetData>
  <sheetProtection password="B210" sheet="1" objects="1" scenarios="1"/>
  <mergeCells count="11">
    <mergeCell ref="C26:D26"/>
    <mergeCell ref="C29:F29"/>
    <mergeCell ref="C25:D25"/>
    <mergeCell ref="C2:J2"/>
    <mergeCell ref="C11:F11"/>
    <mergeCell ref="C14:F14"/>
    <mergeCell ref="C20:F20"/>
    <mergeCell ref="C17:F17"/>
    <mergeCell ref="B4:D4"/>
    <mergeCell ref="C5:F5"/>
    <mergeCell ref="C6:F6"/>
  </mergeCells>
  <hyperlinks>
    <hyperlink ref="C6" r:id="rId1" display="http://urlaubsplaner.jgm-software.com"/>
  </hyperlinks>
  <printOptions/>
  <pageMargins left="0.75" right="0.75" top="1" bottom="1" header="0.4921259845" footer="0.492125984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2:AN36"/>
  <sheetViews>
    <sheetView showGridLines="0" showRowColHeaders="0" workbookViewId="0" topLeftCell="AA1">
      <selection activeCell="AI21" sqref="AI21"/>
    </sheetView>
  </sheetViews>
  <sheetFormatPr defaultColWidth="11.421875" defaultRowHeight="12.75"/>
  <cols>
    <col min="1" max="26" width="5.7109375" style="65" hidden="1" customWidth="1"/>
    <col min="27" max="27" width="5.7109375" style="65" customWidth="1"/>
    <col min="28" max="40" width="7.7109375" style="65" customWidth="1"/>
    <col min="41" max="16384" width="11.421875" style="65" customWidth="1"/>
  </cols>
  <sheetData>
    <row r="1" s="22" customFormat="1" ht="10.5" customHeight="1" thickBot="1"/>
    <row r="2" spans="3:10" s="135" customFormat="1" ht="16.5" hidden="1" thickBot="1">
      <c r="C2" s="293"/>
      <c r="D2" s="293"/>
      <c r="E2" s="293"/>
      <c r="F2" s="293"/>
      <c r="G2" s="293"/>
      <c r="H2" s="293"/>
      <c r="I2" s="293"/>
      <c r="J2" s="293"/>
    </row>
    <row r="3" s="22" customFormat="1" ht="9.75" customHeight="1" hidden="1"/>
    <row r="4" spans="1:9" s="22" customFormat="1" ht="13.5" hidden="1" thickBot="1">
      <c r="A4" s="135"/>
      <c r="B4" s="138"/>
      <c r="C4" s="138"/>
      <c r="D4" s="135"/>
      <c r="E4" s="135"/>
      <c r="F4" s="135"/>
      <c r="G4" s="135">
        <v>0</v>
      </c>
      <c r="H4" s="135"/>
      <c r="I4" s="135"/>
    </row>
    <row r="5" spans="1:9" s="22" customFormat="1" ht="13.5" hidden="1" thickBot="1">
      <c r="A5" s="135"/>
      <c r="B5" s="136"/>
      <c r="C5" s="136"/>
      <c r="D5" s="136"/>
      <c r="E5" s="136"/>
      <c r="F5" s="136"/>
      <c r="G5" s="136"/>
      <c r="H5" s="136"/>
      <c r="I5" s="135"/>
    </row>
    <row r="6" spans="1:9" s="22" customFormat="1" ht="13.5" hidden="1" thickBot="1">
      <c r="A6" s="135"/>
      <c r="B6" s="136"/>
      <c r="C6" s="136"/>
      <c r="D6" s="135"/>
      <c r="E6" s="137" t="s">
        <v>88</v>
      </c>
      <c r="F6" s="137"/>
      <c r="G6" s="137"/>
      <c r="H6" s="136"/>
      <c r="I6" s="135"/>
    </row>
    <row r="7" spans="1:9" s="22" customFormat="1" ht="15" customHeight="1" hidden="1">
      <c r="A7" s="135"/>
      <c r="B7" s="136"/>
      <c r="C7" s="136"/>
      <c r="D7" s="137"/>
      <c r="E7" s="137"/>
      <c r="F7" s="137"/>
      <c r="G7" s="137"/>
      <c r="H7" s="136"/>
      <c r="I7" s="135"/>
    </row>
    <row r="8" spans="1:40" s="22" customFormat="1" ht="12.75" customHeight="1">
      <c r="A8" s="135"/>
      <c r="AB8" s="139"/>
      <c r="AC8" s="140"/>
      <c r="AD8" s="140"/>
      <c r="AE8" s="140"/>
      <c r="AF8" s="140"/>
      <c r="AG8" s="140"/>
      <c r="AH8" s="140"/>
      <c r="AI8" s="141"/>
      <c r="AJ8" s="141"/>
      <c r="AK8" s="141"/>
      <c r="AL8" s="141"/>
      <c r="AM8" s="141"/>
      <c r="AN8" s="142"/>
    </row>
    <row r="9" spans="1:40" s="22" customFormat="1" ht="11.25" customHeight="1">
      <c r="A9" s="135"/>
      <c r="AB9" s="143"/>
      <c r="AC9" s="295" t="s">
        <v>86</v>
      </c>
      <c r="AD9" s="295"/>
      <c r="AE9" s="295"/>
      <c r="AF9" s="295"/>
      <c r="AG9" s="295"/>
      <c r="AH9" s="295"/>
      <c r="AI9" s="295"/>
      <c r="AJ9" s="295"/>
      <c r="AK9" s="295"/>
      <c r="AL9" s="295"/>
      <c r="AM9" s="295"/>
      <c r="AN9" s="144"/>
    </row>
    <row r="10" spans="1:40" s="22" customFormat="1" ht="9" customHeight="1" thickBot="1">
      <c r="A10" s="135"/>
      <c r="AB10" s="145"/>
      <c r="AC10" s="146"/>
      <c r="AD10" s="146"/>
      <c r="AE10" s="146"/>
      <c r="AF10" s="146"/>
      <c r="AG10" s="146"/>
      <c r="AH10" s="146"/>
      <c r="AI10" s="147"/>
      <c r="AJ10" s="147"/>
      <c r="AK10" s="147"/>
      <c r="AL10" s="147"/>
      <c r="AM10" s="147"/>
      <c r="AN10" s="148"/>
    </row>
    <row r="11" spans="1:9" s="22" customFormat="1" ht="12.75" customHeight="1">
      <c r="A11" s="135"/>
      <c r="B11" s="135"/>
      <c r="C11" s="135"/>
      <c r="D11" s="135"/>
      <c r="E11" s="135"/>
      <c r="F11" s="135"/>
      <c r="G11" s="135"/>
      <c r="H11" s="135"/>
      <c r="I11" s="135"/>
    </row>
    <row r="12" spans="1:9" s="22" customFormat="1" ht="1.5" customHeight="1" hidden="1">
      <c r="A12" s="135"/>
      <c r="B12" s="135"/>
      <c r="C12" s="135"/>
      <c r="D12" s="135"/>
      <c r="E12" s="135"/>
      <c r="F12" s="135"/>
      <c r="G12" s="135"/>
      <c r="H12" s="135"/>
      <c r="I12" s="135"/>
    </row>
    <row r="13" spans="2:8" s="100" customFormat="1" ht="11.25" customHeight="1" hidden="1">
      <c r="B13" s="99"/>
      <c r="C13" s="99"/>
      <c r="D13" s="99"/>
      <c r="E13" s="99"/>
      <c r="F13" s="99"/>
      <c r="G13" s="99"/>
      <c r="H13" s="99"/>
    </row>
    <row r="14" spans="2:30" s="34" customFormat="1" ht="12.75">
      <c r="B14" s="294"/>
      <c r="C14" s="294"/>
      <c r="D14" s="294"/>
      <c r="AB14" s="294" t="s">
        <v>85</v>
      </c>
      <c r="AC14" s="294"/>
      <c r="AD14" s="294"/>
    </row>
    <row r="15" s="22" customFormat="1" ht="12.75"/>
    <row r="16" spans="2:12" ht="12.75">
      <c r="B16" s="65">
        <v>1</v>
      </c>
      <c r="C16" s="65" t="s">
        <v>7</v>
      </c>
      <c r="I16" s="152"/>
      <c r="J16" s="242">
        <f ca="1">YEAR(TODAY())+L16</f>
        <v>2014</v>
      </c>
      <c r="K16" s="242">
        <f ca="1">MONTH(TODAY())</f>
        <v>1</v>
      </c>
      <c r="L16" s="242">
        <f>IF(K16&lt;10,0,1)</f>
        <v>0</v>
      </c>
    </row>
    <row r="17" spans="2:3" ht="12.75">
      <c r="B17" s="65">
        <v>2</v>
      </c>
      <c r="C17" s="65" t="s">
        <v>8</v>
      </c>
    </row>
    <row r="18" spans="2:3" ht="12.75">
      <c r="B18" s="65">
        <v>3</v>
      </c>
      <c r="C18" s="65" t="s">
        <v>9</v>
      </c>
    </row>
    <row r="19" spans="2:3" ht="12.75">
      <c r="B19" s="65">
        <v>4</v>
      </c>
      <c r="C19" s="65" t="s">
        <v>10</v>
      </c>
    </row>
    <row r="20" spans="2:3" ht="12.75">
      <c r="B20" s="65">
        <v>5</v>
      </c>
      <c r="C20" s="65" t="s">
        <v>11</v>
      </c>
    </row>
    <row r="21" spans="2:30" ht="12.75">
      <c r="B21" s="65">
        <v>6</v>
      </c>
      <c r="C21" s="65" t="s">
        <v>12</v>
      </c>
      <c r="H21" s="153"/>
      <c r="J21" s="153"/>
      <c r="L21" s="153"/>
      <c r="N21" s="153"/>
      <c r="P21" s="153"/>
      <c r="R21" s="153"/>
      <c r="T21" s="153"/>
      <c r="V21" s="153"/>
      <c r="X21" s="153"/>
      <c r="Z21" s="153"/>
      <c r="AB21" s="153"/>
      <c r="AD21" s="153"/>
    </row>
    <row r="22" spans="2:3" ht="12.75">
      <c r="B22" s="65">
        <v>7</v>
      </c>
      <c r="C22" s="65" t="s">
        <v>6</v>
      </c>
    </row>
    <row r="25" spans="2:3" ht="12.75">
      <c r="B25" s="65">
        <v>1</v>
      </c>
      <c r="C25" s="65" t="s">
        <v>16</v>
      </c>
    </row>
    <row r="26" spans="2:3" ht="12.75">
      <c r="B26" s="65">
        <v>2</v>
      </c>
      <c r="C26" s="65" t="s">
        <v>17</v>
      </c>
    </row>
    <row r="27" spans="2:3" ht="12.75">
      <c r="B27" s="65">
        <v>3</v>
      </c>
      <c r="C27" s="65" t="s">
        <v>18</v>
      </c>
    </row>
    <row r="28" spans="2:3" ht="12.75">
      <c r="B28" s="65">
        <v>4</v>
      </c>
      <c r="C28" s="65" t="s">
        <v>19</v>
      </c>
    </row>
    <row r="29" spans="2:3" ht="12.75">
      <c r="B29" s="65">
        <v>5</v>
      </c>
      <c r="C29" s="65" t="s">
        <v>20</v>
      </c>
    </row>
    <row r="30" spans="2:3" ht="12.75">
      <c r="B30" s="65">
        <v>6</v>
      </c>
      <c r="C30" s="65" t="s">
        <v>21</v>
      </c>
    </row>
    <row r="31" spans="2:3" ht="12.75">
      <c r="B31" s="65">
        <v>7</v>
      </c>
      <c r="C31" s="65" t="s">
        <v>22</v>
      </c>
    </row>
    <row r="32" spans="2:3" ht="12.75">
      <c r="B32" s="65">
        <v>8</v>
      </c>
      <c r="C32" s="65" t="s">
        <v>23</v>
      </c>
    </row>
    <row r="33" spans="2:3" ht="12.75">
      <c r="B33" s="65">
        <v>9</v>
      </c>
      <c r="C33" s="65" t="s">
        <v>24</v>
      </c>
    </row>
    <row r="34" spans="2:3" ht="12.75">
      <c r="B34" s="65">
        <v>10</v>
      </c>
      <c r="C34" s="65" t="s">
        <v>25</v>
      </c>
    </row>
    <row r="35" spans="2:3" ht="12.75">
      <c r="B35" s="65">
        <v>11</v>
      </c>
      <c r="C35" s="65" t="s">
        <v>26</v>
      </c>
    </row>
    <row r="36" spans="2:3" ht="12.75">
      <c r="B36" s="65">
        <v>12</v>
      </c>
      <c r="C36" s="65" t="s">
        <v>27</v>
      </c>
    </row>
  </sheetData>
  <sheetProtection password="B210" sheet="1" objects="1" scenarios="1"/>
  <mergeCells count="4">
    <mergeCell ref="C2:J2"/>
    <mergeCell ref="B14:D14"/>
    <mergeCell ref="AC9:AM9"/>
    <mergeCell ref="AB14:AD14"/>
  </mergeCells>
  <hyperlinks>
    <hyperlink ref="AB14:AD14" r:id="rId1" display="www.jgm-software.com"/>
  </hyperlinks>
  <printOptions/>
  <pageMargins left="0.75" right="0.75" top="1" bottom="1"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2:N79"/>
  <sheetViews>
    <sheetView showGridLines="0" showRowColHeaders="0" workbookViewId="0" topLeftCell="A1">
      <selection activeCell="A1" sqref="A1"/>
    </sheetView>
  </sheetViews>
  <sheetFormatPr defaultColWidth="11.421875" defaultRowHeight="12.75"/>
  <cols>
    <col min="1" max="1" width="2.57421875" style="22" customWidth="1"/>
    <col min="2" max="2" width="2.28125" style="22" customWidth="1"/>
    <col min="3" max="3" width="7.421875" style="22" customWidth="1"/>
    <col min="4" max="4" width="12.421875" style="22" customWidth="1"/>
    <col min="5" max="5" width="2.421875" style="22" customWidth="1"/>
    <col min="6" max="6" width="10.28125" style="22" customWidth="1"/>
    <col min="7" max="7" width="1.8515625" style="22" customWidth="1"/>
    <col min="8" max="8" width="8.28125" style="22" customWidth="1"/>
    <col min="9" max="9" width="18.28125" style="22" customWidth="1"/>
    <col min="10" max="10" width="3.00390625" style="22" customWidth="1"/>
    <col min="11" max="13" width="11.421875" style="22" customWidth="1"/>
    <col min="14" max="14" width="1.7109375" style="22" customWidth="1"/>
    <col min="15" max="16384" width="11.421875" style="22" customWidth="1"/>
  </cols>
  <sheetData>
    <row r="1" ht="10.5" customHeight="1" thickBot="1"/>
    <row r="2" spans="3:10" s="135" customFormat="1" ht="16.5" hidden="1" thickBot="1">
      <c r="C2" s="293"/>
      <c r="D2" s="293"/>
      <c r="E2" s="293"/>
      <c r="F2" s="293"/>
      <c r="G2" s="293"/>
      <c r="H2" s="293"/>
      <c r="I2" s="293"/>
      <c r="J2" s="293"/>
    </row>
    <row r="3" ht="9.75" customHeight="1" hidden="1" thickBot="1"/>
    <row r="4" spans="1:9" ht="13.5" hidden="1" thickBot="1">
      <c r="A4" s="135"/>
      <c r="B4" s="138"/>
      <c r="C4" s="138"/>
      <c r="D4" s="135"/>
      <c r="E4" s="135"/>
      <c r="F4" s="135"/>
      <c r="G4" s="135">
        <f>IF(MONTH(DATE(J76,2,29))=2,1,0)</f>
        <v>0</v>
      </c>
      <c r="H4" s="135"/>
      <c r="I4" s="135"/>
    </row>
    <row r="5" spans="1:9" ht="13.5" hidden="1" thickBot="1">
      <c r="A5" s="135"/>
      <c r="B5" s="136"/>
      <c r="C5" s="136"/>
      <c r="D5" s="136"/>
      <c r="E5" s="136"/>
      <c r="F5" s="136"/>
      <c r="G5" s="136"/>
      <c r="H5" s="136"/>
      <c r="I5" s="135"/>
    </row>
    <row r="6" spans="1:9" ht="13.5" hidden="1" thickBot="1">
      <c r="A6" s="135"/>
      <c r="B6" s="136"/>
      <c r="C6" s="136"/>
      <c r="D6" s="135"/>
      <c r="E6" s="137" t="str">
        <f>IF(G4=1,"(Schaltjahr)","(Kein Schaltjahr)")</f>
        <v>(Kein Schaltjahr)</v>
      </c>
      <c r="F6" s="137"/>
      <c r="G6" s="137"/>
      <c r="H6" s="136"/>
      <c r="I6" s="135"/>
    </row>
    <row r="7" spans="1:9" ht="15" customHeight="1" hidden="1" thickBot="1">
      <c r="A7" s="135"/>
      <c r="B7" s="136"/>
      <c r="C7" s="136"/>
      <c r="D7" s="137"/>
      <c r="E7" s="137"/>
      <c r="F7" s="137"/>
      <c r="G7" s="137"/>
      <c r="H7" s="136"/>
      <c r="I7" s="135"/>
    </row>
    <row r="8" spans="1:14" ht="12.75" customHeight="1">
      <c r="A8" s="135"/>
      <c r="B8" s="139"/>
      <c r="C8" s="140"/>
      <c r="D8" s="140"/>
      <c r="E8" s="140"/>
      <c r="F8" s="140"/>
      <c r="G8" s="140"/>
      <c r="H8" s="140"/>
      <c r="I8" s="141"/>
      <c r="J8" s="141"/>
      <c r="K8" s="141"/>
      <c r="L8" s="141"/>
      <c r="M8" s="141"/>
      <c r="N8" s="142"/>
    </row>
    <row r="9" spans="1:14" ht="11.25" customHeight="1">
      <c r="A9" s="135"/>
      <c r="B9" s="143"/>
      <c r="C9" s="295" t="s">
        <v>86</v>
      </c>
      <c r="D9" s="295"/>
      <c r="E9" s="295"/>
      <c r="F9" s="295"/>
      <c r="G9" s="295"/>
      <c r="H9" s="295"/>
      <c r="I9" s="295"/>
      <c r="J9" s="295"/>
      <c r="K9" s="295"/>
      <c r="L9" s="295"/>
      <c r="M9" s="295"/>
      <c r="N9" s="144"/>
    </row>
    <row r="10" spans="1:14" ht="9" customHeight="1" thickBot="1">
      <c r="A10" s="135"/>
      <c r="B10" s="145"/>
      <c r="C10" s="146"/>
      <c r="D10" s="146"/>
      <c r="E10" s="146"/>
      <c r="F10" s="146"/>
      <c r="G10" s="146"/>
      <c r="H10" s="146"/>
      <c r="I10" s="147"/>
      <c r="J10" s="147"/>
      <c r="K10" s="147"/>
      <c r="L10" s="147"/>
      <c r="M10" s="147"/>
      <c r="N10" s="148"/>
    </row>
    <row r="11" spans="1:9" ht="12.75" customHeight="1">
      <c r="A11" s="135"/>
      <c r="B11" s="135"/>
      <c r="C11" s="135"/>
      <c r="D11" s="135"/>
      <c r="E11" s="135"/>
      <c r="F11" s="135"/>
      <c r="G11" s="135"/>
      <c r="H11" s="135"/>
      <c r="I11" s="135"/>
    </row>
    <row r="12" spans="1:9" ht="1.5" customHeight="1" hidden="1">
      <c r="A12" s="135"/>
      <c r="B12" s="135"/>
      <c r="C12" s="135"/>
      <c r="D12" s="135"/>
      <c r="E12" s="135"/>
      <c r="F12" s="135"/>
      <c r="G12" s="135"/>
      <c r="H12" s="135"/>
      <c r="I12" s="135"/>
    </row>
    <row r="13" spans="2:8" s="100" customFormat="1" ht="11.25" customHeight="1" hidden="1">
      <c r="B13" s="99"/>
      <c r="C13" s="99"/>
      <c r="D13" s="99"/>
      <c r="E13" s="99"/>
      <c r="F13" s="99"/>
      <c r="G13" s="99"/>
      <c r="H13" s="99"/>
    </row>
    <row r="14" spans="2:4" s="34" customFormat="1" ht="12.75">
      <c r="B14" s="294" t="s">
        <v>85</v>
      </c>
      <c r="C14" s="294"/>
      <c r="D14" s="294"/>
    </row>
    <row r="74" spans="9:11" ht="12.75">
      <c r="I74" s="134"/>
      <c r="J74" s="134"/>
      <c r="K74" s="134"/>
    </row>
    <row r="75" spans="9:11" ht="12.75">
      <c r="I75" s="134"/>
      <c r="J75" s="134"/>
      <c r="K75" s="134"/>
    </row>
    <row r="76" spans="9:11" ht="12.75">
      <c r="I76" s="134"/>
      <c r="J76" s="149" t="s">
        <v>169</v>
      </c>
      <c r="K76" s="134"/>
    </row>
    <row r="77" spans="9:11" ht="12.75">
      <c r="I77" s="134"/>
      <c r="J77" s="134"/>
      <c r="K77" s="134"/>
    </row>
    <row r="78" spans="9:11" ht="12.75">
      <c r="I78" s="134"/>
      <c r="J78" s="134"/>
      <c r="K78" s="134"/>
    </row>
    <row r="79" spans="9:11" ht="12.75">
      <c r="I79" s="134"/>
      <c r="J79" s="134"/>
      <c r="K79" s="134"/>
    </row>
  </sheetData>
  <sheetProtection password="B210" sheet="1" objects="1" scenarios="1"/>
  <mergeCells count="3">
    <mergeCell ref="C2:J2"/>
    <mergeCell ref="B14:D14"/>
    <mergeCell ref="C9:M9"/>
  </mergeCells>
  <hyperlinks>
    <hyperlink ref="B14:D14" r:id="rId1" display="www.jgm-software.com"/>
  </hyperlinks>
  <printOptions/>
  <pageMargins left="0.75" right="0.75" top="1" bottom="1" header="0.4921259845" footer="0.492125984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2:V26"/>
  <sheetViews>
    <sheetView showGridLines="0" showRowColHeaders="0" workbookViewId="0" topLeftCell="A1">
      <pane ySplit="5" topLeftCell="BM6" activePane="bottomLeft" state="frozen"/>
      <selection pane="topLeft" activeCell="A1" sqref="A1"/>
      <selection pane="bottomLeft" activeCell="C6" sqref="C6"/>
    </sheetView>
  </sheetViews>
  <sheetFormatPr defaultColWidth="11.421875" defaultRowHeight="12.75"/>
  <cols>
    <col min="1" max="1" width="2.00390625" style="36" customWidth="1"/>
    <col min="2" max="2" width="5.7109375" style="37" customWidth="1"/>
    <col min="3" max="3" width="26.421875" style="37" customWidth="1"/>
    <col min="4" max="6" width="5.7109375" style="102" customWidth="1"/>
    <col min="7" max="7" width="5.7109375" style="103" customWidth="1"/>
    <col min="8" max="8" width="5.7109375" style="102" customWidth="1"/>
    <col min="9" max="10" width="5.7109375" style="124" customWidth="1"/>
    <col min="11" max="22" width="5.7109375" style="101" customWidth="1"/>
    <col min="23" max="16384" width="11.421875" style="36" customWidth="1"/>
  </cols>
  <sheetData>
    <row r="2" spans="2:22" s="21" customFormat="1" ht="15.75">
      <c r="B2" s="39"/>
      <c r="C2" s="39" t="s">
        <v>15</v>
      </c>
      <c r="D2" s="110"/>
      <c r="E2" s="110"/>
      <c r="F2" s="110"/>
      <c r="G2" s="110"/>
      <c r="H2" s="110"/>
      <c r="I2" s="110"/>
      <c r="J2" s="110"/>
      <c r="K2" s="104"/>
      <c r="L2" s="104"/>
      <c r="M2" s="104"/>
      <c r="N2" s="104"/>
      <c r="O2" s="104"/>
      <c r="P2" s="104"/>
      <c r="Q2" s="104"/>
      <c r="R2" s="104"/>
      <c r="S2" s="104"/>
      <c r="T2" s="104"/>
      <c r="U2" s="104"/>
      <c r="V2" s="104"/>
    </row>
    <row r="4" spans="2:22" ht="15.75" customHeight="1">
      <c r="B4" s="313" t="s">
        <v>82</v>
      </c>
      <c r="C4" s="125" t="s">
        <v>0</v>
      </c>
      <c r="D4" s="320" t="s">
        <v>136</v>
      </c>
      <c r="E4" s="320" t="s">
        <v>1</v>
      </c>
      <c r="F4" s="150"/>
      <c r="G4" s="322" t="s">
        <v>4</v>
      </c>
      <c r="H4" s="320" t="s">
        <v>2</v>
      </c>
      <c r="I4" s="315" t="s">
        <v>3</v>
      </c>
      <c r="J4" s="111"/>
      <c r="K4" s="317" t="s">
        <v>49</v>
      </c>
      <c r="L4" s="318"/>
      <c r="M4" s="318"/>
      <c r="N4" s="318"/>
      <c r="O4" s="318"/>
      <c r="P4" s="318"/>
      <c r="Q4" s="318"/>
      <c r="R4" s="318"/>
      <c r="S4" s="318"/>
      <c r="T4" s="318"/>
      <c r="U4" s="318"/>
      <c r="V4" s="319"/>
    </row>
    <row r="5" spans="2:22" ht="83.25" customHeight="1">
      <c r="B5" s="314"/>
      <c r="C5" s="126"/>
      <c r="D5" s="321"/>
      <c r="E5" s="321"/>
      <c r="F5" s="151" t="s">
        <v>87</v>
      </c>
      <c r="G5" s="323"/>
      <c r="H5" s="321"/>
      <c r="I5" s="316"/>
      <c r="J5" s="112" t="s">
        <v>71</v>
      </c>
      <c r="K5" s="113" t="s">
        <v>16</v>
      </c>
      <c r="L5" s="114" t="s">
        <v>17</v>
      </c>
      <c r="M5" s="114" t="s">
        <v>18</v>
      </c>
      <c r="N5" s="114" t="s">
        <v>19</v>
      </c>
      <c r="O5" s="114" t="s">
        <v>20</v>
      </c>
      <c r="P5" s="114" t="s">
        <v>21</v>
      </c>
      <c r="Q5" s="114" t="s">
        <v>22</v>
      </c>
      <c r="R5" s="114" t="s">
        <v>23</v>
      </c>
      <c r="S5" s="114" t="s">
        <v>24</v>
      </c>
      <c r="T5" s="114" t="s">
        <v>25</v>
      </c>
      <c r="U5" s="114" t="s">
        <v>26</v>
      </c>
      <c r="V5" s="115" t="s">
        <v>27</v>
      </c>
    </row>
    <row r="6" spans="2:22" ht="12.75" customHeight="1">
      <c r="B6" s="127">
        <v>5</v>
      </c>
      <c r="C6" s="17" t="s">
        <v>138</v>
      </c>
      <c r="D6" s="116">
        <v>2</v>
      </c>
      <c r="E6" s="116">
        <v>25</v>
      </c>
      <c r="F6" s="116"/>
      <c r="G6" s="117">
        <f>D6+E6+F6</f>
        <v>27</v>
      </c>
      <c r="H6" s="118">
        <f>Jan!C9+Feb!C9+Mrz!C9</f>
        <v>0</v>
      </c>
      <c r="I6" s="117">
        <f>G6-H6</f>
        <v>27</v>
      </c>
      <c r="J6" s="118">
        <f>Jan!D9+Feb!D9+Mrz!D9</f>
        <v>0</v>
      </c>
      <c r="K6" s="119">
        <f>IF(Jan!$C9&gt;0,Jan!$C9,"")</f>
      </c>
      <c r="L6" s="119">
        <f>IF(Feb!$C9&gt;0,Feb!$C9,"")</f>
      </c>
      <c r="M6" s="119">
        <f>IF(Mrz!$C9&gt;0,Mrz!$C9,"")</f>
      </c>
      <c r="N6" s="119"/>
      <c r="O6" s="119"/>
      <c r="P6" s="119"/>
      <c r="Q6" s="119"/>
      <c r="R6" s="119"/>
      <c r="S6" s="119"/>
      <c r="T6" s="119"/>
      <c r="U6" s="119"/>
      <c r="V6" s="120"/>
    </row>
    <row r="7" spans="2:22" ht="12.75">
      <c r="B7" s="127">
        <v>6</v>
      </c>
      <c r="C7" s="17" t="s">
        <v>139</v>
      </c>
      <c r="D7" s="116">
        <v>0</v>
      </c>
      <c r="E7" s="116">
        <v>25</v>
      </c>
      <c r="F7" s="116"/>
      <c r="G7" s="117">
        <f aca="true" t="shared" si="0" ref="G7:G17">D7+E7+F7</f>
        <v>25</v>
      </c>
      <c r="H7" s="118">
        <f>Jan!C10+Feb!C10+Mrz!C10</f>
        <v>14.5</v>
      </c>
      <c r="I7" s="117">
        <f aca="true" t="shared" si="1" ref="I7:I17">G7-H7</f>
        <v>10.5</v>
      </c>
      <c r="J7" s="118">
        <f>Jan!D10+Feb!D10+Mrz!D10</f>
        <v>5</v>
      </c>
      <c r="K7" s="119">
        <f>IF(Jan!$C10&gt;0,Jan!$C10,"")</f>
        <v>3.5</v>
      </c>
      <c r="L7" s="119">
        <f>IF(Feb!$C10&gt;0,Feb!$C10,"")</f>
      </c>
      <c r="M7" s="119">
        <f>IF(Mrz!$C10&gt;0,Mrz!$C10,"")</f>
        <v>11</v>
      </c>
      <c r="N7" s="119"/>
      <c r="O7" s="119"/>
      <c r="P7" s="119"/>
      <c r="Q7" s="119"/>
      <c r="R7" s="119"/>
      <c r="S7" s="119"/>
      <c r="T7" s="119"/>
      <c r="U7" s="119"/>
      <c r="V7" s="120"/>
    </row>
    <row r="8" spans="2:22" ht="12.75">
      <c r="B8" s="171">
        <v>6</v>
      </c>
      <c r="C8" s="172" t="s">
        <v>137</v>
      </c>
      <c r="D8" s="173">
        <v>0</v>
      </c>
      <c r="E8" s="173">
        <v>25</v>
      </c>
      <c r="F8" s="173"/>
      <c r="G8" s="174">
        <f t="shared" si="0"/>
        <v>25</v>
      </c>
      <c r="H8" s="118">
        <f>Jan!C11+Feb!C11+Mrz!C11</f>
        <v>12.5</v>
      </c>
      <c r="I8" s="174">
        <f t="shared" si="1"/>
        <v>12.5</v>
      </c>
      <c r="J8" s="118">
        <f>Jan!D11+Feb!D11+Mrz!D11</f>
        <v>0</v>
      </c>
      <c r="K8" s="175">
        <f>IF(Jan!$C11&gt;0,Jan!$C11,"")</f>
        <v>5.5</v>
      </c>
      <c r="L8" s="175">
        <f>IF(Feb!$C11&gt;0,Feb!$C11,"")</f>
        <v>7</v>
      </c>
      <c r="M8" s="175">
        <f>IF(Mrz!$C11&gt;0,Mrz!$C11,"")</f>
      </c>
      <c r="N8" s="175"/>
      <c r="O8" s="175"/>
      <c r="P8" s="175"/>
      <c r="Q8" s="175"/>
      <c r="R8" s="175"/>
      <c r="S8" s="175"/>
      <c r="T8" s="175"/>
      <c r="U8" s="175"/>
      <c r="V8" s="176"/>
    </row>
    <row r="9" spans="2:22" ht="12.75">
      <c r="B9" s="166">
        <v>6</v>
      </c>
      <c r="C9" s="167" t="s">
        <v>140</v>
      </c>
      <c r="D9" s="168">
        <v>-2</v>
      </c>
      <c r="E9" s="168">
        <v>25</v>
      </c>
      <c r="F9" s="168"/>
      <c r="G9" s="117">
        <f t="shared" si="0"/>
        <v>23</v>
      </c>
      <c r="H9" s="118">
        <f>Jan!C12+Feb!C12+Mrz!C12</f>
        <v>4</v>
      </c>
      <c r="I9" s="117">
        <f t="shared" si="1"/>
        <v>19</v>
      </c>
      <c r="J9" s="118">
        <f>Jan!D12+Feb!D12+Mrz!D12</f>
        <v>0</v>
      </c>
      <c r="K9" s="169">
        <f>IF(Jan!$C12&gt;0,Jan!$C12,"")</f>
      </c>
      <c r="L9" s="169">
        <f>IF(Feb!$C12&gt;0,Feb!$C12,"")</f>
      </c>
      <c r="M9" s="169">
        <f>IF(Mrz!$C12&gt;0,Mrz!$C12,"")</f>
        <v>4</v>
      </c>
      <c r="N9" s="169"/>
      <c r="O9" s="169"/>
      <c r="P9" s="169"/>
      <c r="Q9" s="169"/>
      <c r="R9" s="169"/>
      <c r="S9" s="169"/>
      <c r="T9" s="169"/>
      <c r="U9" s="169"/>
      <c r="V9" s="170"/>
    </row>
    <row r="10" spans="2:22" ht="12.75">
      <c r="B10" s="127">
        <v>5</v>
      </c>
      <c r="C10" s="17" t="s">
        <v>141</v>
      </c>
      <c r="D10" s="116">
        <v>0</v>
      </c>
      <c r="E10" s="116">
        <v>25</v>
      </c>
      <c r="F10" s="116"/>
      <c r="G10" s="117">
        <f t="shared" si="0"/>
        <v>25</v>
      </c>
      <c r="H10" s="118">
        <f>Jan!C13+Feb!C13+Mrz!C13</f>
        <v>8.5</v>
      </c>
      <c r="I10" s="117">
        <f t="shared" si="1"/>
        <v>16.5</v>
      </c>
      <c r="J10" s="118">
        <f>Jan!D13+Feb!D13+Mrz!D13</f>
        <v>2</v>
      </c>
      <c r="K10" s="119">
        <f>IF(Jan!$C13&gt;0,Jan!$C13,"")</f>
        <v>6</v>
      </c>
      <c r="L10" s="119">
        <f>IF(Feb!$C13&gt;0,Feb!$C13,"")</f>
      </c>
      <c r="M10" s="119">
        <f>IF(Mrz!$C13&gt;0,Mrz!$C13,"")</f>
        <v>2.5</v>
      </c>
      <c r="N10" s="119"/>
      <c r="O10" s="119"/>
      <c r="P10" s="119"/>
      <c r="Q10" s="119"/>
      <c r="R10" s="119"/>
      <c r="S10" s="119"/>
      <c r="T10" s="119"/>
      <c r="U10" s="119"/>
      <c r="V10" s="120"/>
    </row>
    <row r="11" spans="2:22" ht="12.75">
      <c r="B11" s="171">
        <v>6</v>
      </c>
      <c r="C11" s="172" t="s">
        <v>142</v>
      </c>
      <c r="D11" s="173">
        <v>-5</v>
      </c>
      <c r="E11" s="173">
        <v>20</v>
      </c>
      <c r="F11" s="173"/>
      <c r="G11" s="174">
        <f t="shared" si="0"/>
        <v>15</v>
      </c>
      <c r="H11" s="118">
        <f>Jan!C14+Feb!C14+Mrz!C14</f>
        <v>9</v>
      </c>
      <c r="I11" s="174">
        <f t="shared" si="1"/>
        <v>6</v>
      </c>
      <c r="J11" s="118">
        <f>Jan!D14+Feb!D14+Mrz!D14</f>
        <v>0</v>
      </c>
      <c r="K11" s="175">
        <f>IF(Jan!$C14&gt;0,Jan!$C14,"")</f>
      </c>
      <c r="L11" s="175">
        <f>IF(Feb!$C14&gt;0,Feb!$C14,"")</f>
        <v>5</v>
      </c>
      <c r="M11" s="175">
        <f>IF(Mrz!$C14&gt;0,Mrz!$C14,"")</f>
        <v>4</v>
      </c>
      <c r="N11" s="175"/>
      <c r="O11" s="175"/>
      <c r="P11" s="175"/>
      <c r="Q11" s="175"/>
      <c r="R11" s="175"/>
      <c r="S11" s="175"/>
      <c r="T11" s="175"/>
      <c r="U11" s="175"/>
      <c r="V11" s="176"/>
    </row>
    <row r="12" spans="2:22" ht="12.75">
      <c r="B12" s="127">
        <v>5</v>
      </c>
      <c r="C12" s="17" t="s">
        <v>143</v>
      </c>
      <c r="D12" s="116">
        <v>1</v>
      </c>
      <c r="E12" s="116">
        <v>25</v>
      </c>
      <c r="F12" s="116"/>
      <c r="G12" s="117">
        <f t="shared" si="0"/>
        <v>26</v>
      </c>
      <c r="H12" s="118">
        <f>Jan!C15+Feb!C15+Mrz!C15</f>
        <v>13</v>
      </c>
      <c r="I12" s="117">
        <f t="shared" si="1"/>
        <v>13</v>
      </c>
      <c r="J12" s="118">
        <f>Jan!D15+Feb!D15+Mrz!D15</f>
        <v>0</v>
      </c>
      <c r="K12" s="119">
        <f>IF(Jan!$C15&gt;0,Jan!$C15,"")</f>
      </c>
      <c r="L12" s="119">
        <f>IF(Feb!$C15&gt;0,Feb!$C15,"")</f>
      </c>
      <c r="M12" s="119">
        <f>IF(Mrz!$C15&gt;0,Mrz!$C15,"")</f>
        <v>13</v>
      </c>
      <c r="N12" s="119"/>
      <c r="O12" s="119"/>
      <c r="P12" s="119"/>
      <c r="Q12" s="119"/>
      <c r="R12" s="119"/>
      <c r="S12" s="119"/>
      <c r="T12" s="119"/>
      <c r="U12" s="119"/>
      <c r="V12" s="120"/>
    </row>
    <row r="13" spans="2:22" ht="12.75">
      <c r="B13" s="127">
        <v>5</v>
      </c>
      <c r="C13" s="17" t="s">
        <v>145</v>
      </c>
      <c r="D13" s="116">
        <v>0</v>
      </c>
      <c r="E13" s="116">
        <v>25</v>
      </c>
      <c r="F13" s="116">
        <v>1</v>
      </c>
      <c r="G13" s="117">
        <f t="shared" si="0"/>
        <v>26</v>
      </c>
      <c r="H13" s="118">
        <f>Jan!C16+Feb!C16+Mrz!C16</f>
        <v>4</v>
      </c>
      <c r="I13" s="117">
        <f t="shared" si="1"/>
        <v>22</v>
      </c>
      <c r="J13" s="118">
        <f>Jan!D16+Feb!D16+Mrz!D16</f>
        <v>0</v>
      </c>
      <c r="K13" s="119">
        <f>IF(Jan!$C16&gt;0,Jan!$C16,"")</f>
        <v>4</v>
      </c>
      <c r="L13" s="119">
        <f>IF(Feb!$C16&gt;0,Feb!$C16,"")</f>
      </c>
      <c r="M13" s="119">
        <f>IF(Mrz!$C16&gt;0,Mrz!$C16,"")</f>
      </c>
      <c r="N13" s="119"/>
      <c r="O13" s="119"/>
      <c r="P13" s="119"/>
      <c r="Q13" s="119"/>
      <c r="R13" s="119"/>
      <c r="S13" s="119"/>
      <c r="T13" s="119"/>
      <c r="U13" s="119"/>
      <c r="V13" s="120"/>
    </row>
    <row r="14" spans="2:22" ht="12.75">
      <c r="B14" s="171">
        <v>5</v>
      </c>
      <c r="C14" s="172" t="s">
        <v>146</v>
      </c>
      <c r="D14" s="173">
        <v>5</v>
      </c>
      <c r="E14" s="173">
        <v>25</v>
      </c>
      <c r="F14" s="173"/>
      <c r="G14" s="174">
        <f t="shared" si="0"/>
        <v>30</v>
      </c>
      <c r="H14" s="118">
        <f>Jan!C17+Feb!C17+Mrz!C17</f>
        <v>6</v>
      </c>
      <c r="I14" s="174">
        <f t="shared" si="1"/>
        <v>24</v>
      </c>
      <c r="J14" s="118">
        <f>Jan!D17+Feb!D17+Mrz!D17</f>
        <v>4</v>
      </c>
      <c r="K14" s="175">
        <f>IF(Jan!$C17&gt;0,Jan!$C17,"")</f>
      </c>
      <c r="L14" s="175">
        <f>IF(Feb!$C17&gt;0,Feb!$C17,"")</f>
        <v>6</v>
      </c>
      <c r="M14" s="175">
        <f>IF(Mrz!$C17&gt;0,Mrz!$C17,"")</f>
      </c>
      <c r="N14" s="175"/>
      <c r="O14" s="175"/>
      <c r="P14" s="175"/>
      <c r="Q14" s="175"/>
      <c r="R14" s="175"/>
      <c r="S14" s="175"/>
      <c r="T14" s="175"/>
      <c r="U14" s="175"/>
      <c r="V14" s="176"/>
    </row>
    <row r="15" spans="2:22" ht="12.75">
      <c r="B15" s="127">
        <v>5</v>
      </c>
      <c r="C15" s="17" t="s">
        <v>147</v>
      </c>
      <c r="D15" s="116">
        <v>2</v>
      </c>
      <c r="E15" s="116">
        <v>25</v>
      </c>
      <c r="F15" s="116"/>
      <c r="G15" s="117">
        <f t="shared" si="0"/>
        <v>27</v>
      </c>
      <c r="H15" s="118">
        <f>Jan!C18+Feb!C18+Mrz!C18</f>
        <v>2</v>
      </c>
      <c r="I15" s="117">
        <f t="shared" si="1"/>
        <v>25</v>
      </c>
      <c r="J15" s="118">
        <f>Jan!D18+Feb!D18+Mrz!D18</f>
        <v>2.5</v>
      </c>
      <c r="K15" s="119">
        <f>IF(Jan!$C18&gt;0,Jan!$C18,"")</f>
        <v>2</v>
      </c>
      <c r="L15" s="119">
        <f>IF(Feb!$C18&gt;0,Feb!$C18,"")</f>
      </c>
      <c r="M15" s="119">
        <f>IF(Mrz!$C18&gt;0,Mrz!$C18,"")</f>
      </c>
      <c r="N15" s="119"/>
      <c r="O15" s="119"/>
      <c r="P15" s="119"/>
      <c r="Q15" s="119"/>
      <c r="R15" s="119"/>
      <c r="S15" s="119"/>
      <c r="T15" s="119"/>
      <c r="U15" s="119"/>
      <c r="V15" s="120"/>
    </row>
    <row r="16" spans="2:22" ht="12.75">
      <c r="B16" s="127">
        <v>6</v>
      </c>
      <c r="C16" s="17" t="s">
        <v>148</v>
      </c>
      <c r="D16" s="116">
        <v>2</v>
      </c>
      <c r="E16" s="116">
        <v>25</v>
      </c>
      <c r="F16" s="116">
        <v>1</v>
      </c>
      <c r="G16" s="117">
        <f t="shared" si="0"/>
        <v>28</v>
      </c>
      <c r="H16" s="118">
        <f>Jan!C19+Feb!C19+Mrz!C19</f>
        <v>7</v>
      </c>
      <c r="I16" s="117">
        <f t="shared" si="1"/>
        <v>21</v>
      </c>
      <c r="J16" s="118">
        <f>Jan!D19+Feb!D19+Mrz!D19</f>
        <v>4</v>
      </c>
      <c r="K16" s="119">
        <f>IF(Jan!$C19&gt;0,Jan!$C19,"")</f>
        <v>3</v>
      </c>
      <c r="L16" s="119">
        <f>IF(Feb!$C19&gt;0,Feb!$C19,"")</f>
      </c>
      <c r="M16" s="119">
        <f>IF(Mrz!$C19&gt;0,Mrz!$C19,"")</f>
        <v>4</v>
      </c>
      <c r="N16" s="119"/>
      <c r="O16" s="119"/>
      <c r="P16" s="119"/>
      <c r="Q16" s="119"/>
      <c r="R16" s="119"/>
      <c r="S16" s="119"/>
      <c r="T16" s="119"/>
      <c r="U16" s="119"/>
      <c r="V16" s="120"/>
    </row>
    <row r="17" spans="2:22" ht="12.75">
      <c r="B17" s="128">
        <v>5</v>
      </c>
      <c r="C17" s="18" t="s">
        <v>144</v>
      </c>
      <c r="D17" s="121">
        <v>3</v>
      </c>
      <c r="E17" s="121">
        <v>25</v>
      </c>
      <c r="F17" s="121"/>
      <c r="G17" s="222">
        <f t="shared" si="0"/>
        <v>28</v>
      </c>
      <c r="H17" s="223">
        <f>Jan!C20+Feb!C20+Mrz!C20</f>
        <v>4</v>
      </c>
      <c r="I17" s="222">
        <f t="shared" si="1"/>
        <v>24</v>
      </c>
      <c r="J17" s="223">
        <f>Jan!D20+Feb!D20+Mrz!D20</f>
        <v>0</v>
      </c>
      <c r="K17" s="122">
        <f>IF(Jan!$C20&gt;0,Jan!$C20,"")</f>
        <v>4</v>
      </c>
      <c r="L17" s="122">
        <f>IF(Feb!$C20&gt;0,Feb!$C20,"")</f>
      </c>
      <c r="M17" s="122">
        <f>IF(Mrz!$C20&gt;0,Mrz!$C20,"")</f>
      </c>
      <c r="N17" s="122"/>
      <c r="O17" s="122"/>
      <c r="P17" s="122"/>
      <c r="Q17" s="122"/>
      <c r="R17" s="122"/>
      <c r="S17" s="122"/>
      <c r="T17" s="122"/>
      <c r="U17" s="122"/>
      <c r="V17" s="123"/>
    </row>
    <row r="18" ht="13.5" thickBot="1"/>
    <row r="19" spans="2:21" ht="17.25" customHeight="1">
      <c r="B19" s="296" t="s">
        <v>163</v>
      </c>
      <c r="C19" s="297"/>
      <c r="D19" s="297"/>
      <c r="E19" s="297"/>
      <c r="F19" s="298"/>
      <c r="G19" s="233"/>
      <c r="H19" s="309" t="s">
        <v>151</v>
      </c>
      <c r="I19" s="310"/>
      <c r="J19" s="310"/>
      <c r="K19" s="310"/>
      <c r="L19" s="310"/>
      <c r="M19" s="310"/>
      <c r="N19" s="310"/>
      <c r="O19" s="310"/>
      <c r="P19" s="310"/>
      <c r="Q19" s="311"/>
      <c r="R19" s="233"/>
      <c r="S19" s="233"/>
      <c r="T19" s="233"/>
      <c r="U19" s="224"/>
    </row>
    <row r="20" spans="2:21" ht="12.75">
      <c r="B20" s="299"/>
      <c r="C20" s="300"/>
      <c r="D20" s="300"/>
      <c r="E20" s="300"/>
      <c r="F20" s="301"/>
      <c r="G20" s="233"/>
      <c r="H20" s="26"/>
      <c r="I20" s="27"/>
      <c r="J20" s="27"/>
      <c r="K20" s="27"/>
      <c r="L20" s="27"/>
      <c r="M20" s="27"/>
      <c r="N20" s="27"/>
      <c r="O20" s="27"/>
      <c r="P20" s="27"/>
      <c r="Q20" s="28"/>
      <c r="R20" s="233"/>
      <c r="S20" s="233"/>
      <c r="T20" s="233"/>
      <c r="U20" s="224"/>
    </row>
    <row r="21" spans="2:21" ht="12.75" customHeight="1">
      <c r="B21" s="299"/>
      <c r="C21" s="300"/>
      <c r="D21" s="300"/>
      <c r="E21" s="300"/>
      <c r="F21" s="301"/>
      <c r="G21" s="233"/>
      <c r="H21" s="227"/>
      <c r="I21" s="312" t="s">
        <v>166</v>
      </c>
      <c r="J21" s="312"/>
      <c r="K21" s="312"/>
      <c r="L21" s="312"/>
      <c r="M21" s="312"/>
      <c r="N21" s="312"/>
      <c r="O21" s="312"/>
      <c r="P21" s="312"/>
      <c r="Q21" s="28"/>
      <c r="R21" s="233"/>
      <c r="S21" s="233"/>
      <c r="T21" s="233"/>
      <c r="U21" s="224"/>
    </row>
    <row r="22" spans="2:21" ht="12.75">
      <c r="B22" s="299"/>
      <c r="C22" s="300"/>
      <c r="D22" s="300"/>
      <c r="E22" s="300"/>
      <c r="F22" s="301"/>
      <c r="G22" s="233"/>
      <c r="H22" s="29"/>
      <c r="I22" s="312"/>
      <c r="J22" s="312"/>
      <c r="K22" s="312"/>
      <c r="L22" s="312"/>
      <c r="M22" s="312"/>
      <c r="N22" s="312"/>
      <c r="O22" s="312"/>
      <c r="P22" s="312"/>
      <c r="Q22" s="28"/>
      <c r="R22" s="233"/>
      <c r="S22" s="233"/>
      <c r="T22" s="233"/>
      <c r="U22" s="224"/>
    </row>
    <row r="23" spans="2:21" ht="13.5" thickBot="1">
      <c r="B23" s="302"/>
      <c r="C23" s="303"/>
      <c r="D23" s="303"/>
      <c r="E23" s="303"/>
      <c r="F23" s="304"/>
      <c r="G23" s="233"/>
      <c r="H23" s="29"/>
      <c r="I23" s="312"/>
      <c r="J23" s="312"/>
      <c r="K23" s="312"/>
      <c r="L23" s="312"/>
      <c r="M23" s="312"/>
      <c r="N23" s="312"/>
      <c r="O23" s="312"/>
      <c r="P23" s="312"/>
      <c r="Q23" s="28"/>
      <c r="R23" s="233"/>
      <c r="S23" s="233"/>
      <c r="T23" s="233"/>
      <c r="U23" s="224"/>
    </row>
    <row r="24" spans="2:21" ht="12.75" customHeight="1">
      <c r="B24" s="305" t="s">
        <v>165</v>
      </c>
      <c r="C24" s="306"/>
      <c r="D24" s="306"/>
      <c r="E24" s="306"/>
      <c r="F24" s="277"/>
      <c r="G24" s="232"/>
      <c r="H24" s="29"/>
      <c r="I24" s="312"/>
      <c r="J24" s="312"/>
      <c r="K24" s="312"/>
      <c r="L24" s="312"/>
      <c r="M24" s="312"/>
      <c r="N24" s="312"/>
      <c r="O24" s="312"/>
      <c r="P24" s="312"/>
      <c r="Q24" s="28"/>
      <c r="R24" s="232"/>
      <c r="S24" s="232"/>
      <c r="T24" s="232"/>
      <c r="U24" s="224"/>
    </row>
    <row r="25" spans="2:21" ht="12.75" customHeight="1">
      <c r="B25" s="278"/>
      <c r="C25" s="279"/>
      <c r="D25" s="279"/>
      <c r="E25" s="279"/>
      <c r="F25" s="280"/>
      <c r="G25" s="232"/>
      <c r="H25" s="29"/>
      <c r="I25" s="312"/>
      <c r="J25" s="312"/>
      <c r="K25" s="312"/>
      <c r="L25" s="312"/>
      <c r="M25" s="312"/>
      <c r="N25" s="312"/>
      <c r="O25" s="312"/>
      <c r="P25" s="312"/>
      <c r="Q25" s="28"/>
      <c r="R25" s="232"/>
      <c r="S25" s="232"/>
      <c r="T25" s="232"/>
      <c r="U25" s="224"/>
    </row>
    <row r="26" spans="2:21" ht="13.5" customHeight="1" thickBot="1">
      <c r="B26" s="276"/>
      <c r="C26" s="307"/>
      <c r="D26" s="307"/>
      <c r="E26" s="307"/>
      <c r="F26" s="308"/>
      <c r="G26" s="232"/>
      <c r="H26" s="30"/>
      <c r="I26" s="31"/>
      <c r="J26" s="31"/>
      <c r="K26" s="31"/>
      <c r="L26" s="31"/>
      <c r="M26" s="31"/>
      <c r="N26" s="31"/>
      <c r="O26" s="31"/>
      <c r="P26" s="31"/>
      <c r="Q26" s="32"/>
      <c r="R26" s="232"/>
      <c r="S26" s="232"/>
      <c r="T26" s="232"/>
      <c r="U26" s="224"/>
    </row>
  </sheetData>
  <sheetProtection password="B210" sheet="1" objects="1" scenarios="1"/>
  <mergeCells count="11">
    <mergeCell ref="B4:B5"/>
    <mergeCell ref="I4:I5"/>
    <mergeCell ref="K4:V4"/>
    <mergeCell ref="E4:E5"/>
    <mergeCell ref="D4:D5"/>
    <mergeCell ref="G4:G5"/>
    <mergeCell ref="H4:H5"/>
    <mergeCell ref="B19:F23"/>
    <mergeCell ref="B24:F26"/>
    <mergeCell ref="H19:Q19"/>
    <mergeCell ref="I21:P25"/>
  </mergeCells>
  <conditionalFormatting sqref="B6:B17">
    <cfRule type="cellIs" priority="1" dxfId="0" operator="equal" stopIfTrue="1">
      <formula>5</formula>
    </cfRule>
    <cfRule type="cellIs" priority="2" dxfId="1" operator="equal" stopIfTrue="1">
      <formula>6</formula>
    </cfRule>
    <cfRule type="expression" priority="3" dxfId="2" stopIfTrue="1">
      <formula>OR(B6&lt;1,B6&gt;7)</formula>
    </cfRule>
  </conditionalFormatting>
  <hyperlinks>
    <hyperlink ref="B24" r:id="rId1" display="http://urlaubsplaner.jgm-software.com"/>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2:DA30"/>
  <sheetViews>
    <sheetView showGridLines="0" showRowColHeaders="0" workbookViewId="0" topLeftCell="A1">
      <pane xSplit="8" ySplit="9" topLeftCell="I10" activePane="bottomRight" state="frozen"/>
      <selection pane="topLeft" activeCell="A1" sqref="A1"/>
      <selection pane="topRight" activeCell="I1" sqref="I1"/>
      <selection pane="bottomLeft" activeCell="A10" sqref="A10"/>
      <selection pane="bottomRight" activeCell="A1" sqref="A1"/>
    </sheetView>
  </sheetViews>
  <sheetFormatPr defaultColWidth="11.421875" defaultRowHeight="12.75"/>
  <cols>
    <col min="1" max="1" width="3.00390625" style="65" customWidth="1"/>
    <col min="2" max="2" width="23.00390625" style="66" customWidth="1"/>
    <col min="3" max="7" width="5.7109375" style="102" customWidth="1"/>
    <col min="8" max="8" width="5.7109375" style="103" customWidth="1"/>
    <col min="9" max="20" width="2.28125" style="67" customWidth="1"/>
    <col min="21" max="56" width="2.28125" style="65" customWidth="1"/>
    <col min="57" max="57" width="13.57421875" style="65" customWidth="1"/>
    <col min="58" max="61" width="2.00390625" style="65" bestFit="1" customWidth="1"/>
    <col min="62" max="105" width="2.00390625" style="65" customWidth="1"/>
    <col min="106" max="106" width="12.28125" style="65" customWidth="1"/>
    <col min="107" max="16384" width="11.421875" style="65" customWidth="1"/>
  </cols>
  <sheetData>
    <row r="2" spans="2:20" s="21" customFormat="1" ht="15.75">
      <c r="B2" s="57" t="str">
        <f>"Urlaubsverwaltung - Jahresübersicht "</f>
        <v>Urlaubsverwaltung - Jahresübersicht </v>
      </c>
      <c r="C2" s="110"/>
      <c r="D2" s="110"/>
      <c r="E2" s="110"/>
      <c r="F2" s="110"/>
      <c r="G2" s="110"/>
      <c r="H2" s="110"/>
      <c r="I2" s="55"/>
      <c r="J2" s="55"/>
      <c r="K2" s="55"/>
      <c r="L2" s="55"/>
      <c r="M2" s="55"/>
      <c r="N2" s="55"/>
      <c r="O2" s="55"/>
      <c r="P2" s="56"/>
      <c r="Q2" s="56"/>
      <c r="R2" s="56"/>
      <c r="S2" s="56"/>
      <c r="T2" s="56"/>
    </row>
    <row r="4" spans="2:56" ht="11.25" customHeight="1">
      <c r="B4" s="58" t="s">
        <v>0</v>
      </c>
      <c r="C4" s="320" t="s">
        <v>136</v>
      </c>
      <c r="D4" s="320" t="s">
        <v>1</v>
      </c>
      <c r="E4" s="320" t="s">
        <v>87</v>
      </c>
      <c r="F4" s="320" t="s">
        <v>4</v>
      </c>
      <c r="G4" s="320" t="s">
        <v>2</v>
      </c>
      <c r="H4" s="322" t="s">
        <v>3</v>
      </c>
      <c r="I4" s="62"/>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4"/>
    </row>
    <row r="5" spans="2:56" ht="55.5" customHeight="1">
      <c r="B5" s="60"/>
      <c r="C5" s="331"/>
      <c r="D5" s="331"/>
      <c r="E5" s="331"/>
      <c r="F5" s="331"/>
      <c r="G5" s="331"/>
      <c r="H5" s="329"/>
      <c r="I5" s="79"/>
      <c r="J5" s="327" t="s">
        <v>72</v>
      </c>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86"/>
    </row>
    <row r="6" spans="2:56" ht="8.25" customHeight="1">
      <c r="B6" s="60"/>
      <c r="C6" s="331"/>
      <c r="D6" s="331"/>
      <c r="E6" s="331"/>
      <c r="F6" s="331"/>
      <c r="G6" s="331"/>
      <c r="H6" s="329"/>
      <c r="I6" s="68"/>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87"/>
    </row>
    <row r="7" spans="2:56" ht="12.75" customHeight="1">
      <c r="B7" s="60"/>
      <c r="C7" s="330"/>
      <c r="D7" s="330"/>
      <c r="E7" s="330"/>
      <c r="F7" s="330"/>
      <c r="G7" s="330"/>
      <c r="H7" s="330"/>
      <c r="I7" s="68" t="s">
        <v>54</v>
      </c>
      <c r="J7" s="73"/>
      <c r="K7" s="73"/>
      <c r="L7" s="73"/>
      <c r="M7" s="73" t="s">
        <v>55</v>
      </c>
      <c r="N7" s="73"/>
      <c r="O7" s="73"/>
      <c r="P7" s="73"/>
      <c r="Q7" s="73" t="s">
        <v>177</v>
      </c>
      <c r="R7" s="73"/>
      <c r="S7" s="73"/>
      <c r="T7" s="73"/>
      <c r="U7" s="73" t="s">
        <v>178</v>
      </c>
      <c r="V7" s="73"/>
      <c r="W7" s="73"/>
      <c r="X7" s="73"/>
      <c r="Y7" s="73" t="s">
        <v>20</v>
      </c>
      <c r="Z7" s="73"/>
      <c r="AA7" s="73"/>
      <c r="AB7" s="73"/>
      <c r="AC7" s="73" t="s">
        <v>174</v>
      </c>
      <c r="AD7" s="73"/>
      <c r="AE7" s="73"/>
      <c r="AF7" s="73"/>
      <c r="AG7" s="73" t="s">
        <v>175</v>
      </c>
      <c r="AH7" s="73"/>
      <c r="AI7" s="73"/>
      <c r="AJ7" s="73"/>
      <c r="AK7" s="73" t="s">
        <v>176</v>
      </c>
      <c r="AL7" s="73"/>
      <c r="AM7" s="73"/>
      <c r="AN7" s="73"/>
      <c r="AO7" s="73" t="s">
        <v>170</v>
      </c>
      <c r="AP7" s="73"/>
      <c r="AQ7" s="73"/>
      <c r="AR7" s="73"/>
      <c r="AS7" s="73" t="s">
        <v>171</v>
      </c>
      <c r="AT7" s="73"/>
      <c r="AU7" s="73"/>
      <c r="AV7" s="73"/>
      <c r="AW7" s="73" t="s">
        <v>172</v>
      </c>
      <c r="AX7" s="73"/>
      <c r="AY7" s="73"/>
      <c r="AZ7" s="73"/>
      <c r="BA7" s="73" t="s">
        <v>173</v>
      </c>
      <c r="BB7" s="73"/>
      <c r="BC7" s="73"/>
      <c r="BD7" s="87"/>
    </row>
    <row r="8" spans="2:105" ht="14.25" customHeight="1">
      <c r="B8" s="60"/>
      <c r="C8" s="330"/>
      <c r="D8" s="330"/>
      <c r="E8" s="330"/>
      <c r="F8" s="330"/>
      <c r="G8" s="330"/>
      <c r="H8" s="330"/>
      <c r="I8" s="69" t="s">
        <v>50</v>
      </c>
      <c r="J8" s="69" t="s">
        <v>51</v>
      </c>
      <c r="K8" s="69" t="s">
        <v>52</v>
      </c>
      <c r="L8" s="69" t="s">
        <v>53</v>
      </c>
      <c r="M8" s="69" t="s">
        <v>50</v>
      </c>
      <c r="N8" s="69" t="s">
        <v>51</v>
      </c>
      <c r="O8" s="69" t="s">
        <v>52</v>
      </c>
      <c r="P8" s="69" t="s">
        <v>53</v>
      </c>
      <c r="Q8" s="69" t="s">
        <v>50</v>
      </c>
      <c r="R8" s="69" t="s">
        <v>51</v>
      </c>
      <c r="S8" s="69" t="s">
        <v>52</v>
      </c>
      <c r="T8" s="69" t="s">
        <v>53</v>
      </c>
      <c r="U8" s="69" t="s">
        <v>50</v>
      </c>
      <c r="V8" s="69" t="s">
        <v>51</v>
      </c>
      <c r="W8" s="69" t="s">
        <v>52</v>
      </c>
      <c r="X8" s="69" t="s">
        <v>53</v>
      </c>
      <c r="Y8" s="69" t="s">
        <v>50</v>
      </c>
      <c r="Z8" s="69" t="s">
        <v>51</v>
      </c>
      <c r="AA8" s="69" t="s">
        <v>52</v>
      </c>
      <c r="AB8" s="69" t="s">
        <v>53</v>
      </c>
      <c r="AC8" s="69" t="s">
        <v>50</v>
      </c>
      <c r="AD8" s="69" t="s">
        <v>51</v>
      </c>
      <c r="AE8" s="69" t="s">
        <v>52</v>
      </c>
      <c r="AF8" s="69" t="s">
        <v>53</v>
      </c>
      <c r="AG8" s="69" t="s">
        <v>50</v>
      </c>
      <c r="AH8" s="69" t="s">
        <v>51</v>
      </c>
      <c r="AI8" s="69" t="s">
        <v>52</v>
      </c>
      <c r="AJ8" s="69" t="s">
        <v>53</v>
      </c>
      <c r="AK8" s="69" t="s">
        <v>50</v>
      </c>
      <c r="AL8" s="69" t="s">
        <v>51</v>
      </c>
      <c r="AM8" s="69" t="s">
        <v>52</v>
      </c>
      <c r="AN8" s="69" t="s">
        <v>53</v>
      </c>
      <c r="AO8" s="69" t="s">
        <v>50</v>
      </c>
      <c r="AP8" s="69" t="s">
        <v>51</v>
      </c>
      <c r="AQ8" s="69" t="s">
        <v>52</v>
      </c>
      <c r="AR8" s="69" t="s">
        <v>53</v>
      </c>
      <c r="AS8" s="69" t="s">
        <v>50</v>
      </c>
      <c r="AT8" s="69" t="s">
        <v>51</v>
      </c>
      <c r="AU8" s="69" t="s">
        <v>52</v>
      </c>
      <c r="AV8" s="69" t="s">
        <v>53</v>
      </c>
      <c r="AW8" s="69" t="s">
        <v>50</v>
      </c>
      <c r="AX8" s="69" t="s">
        <v>51</v>
      </c>
      <c r="AY8" s="69" t="s">
        <v>52</v>
      </c>
      <c r="AZ8" s="69" t="s">
        <v>53</v>
      </c>
      <c r="BA8" s="69" t="s">
        <v>50</v>
      </c>
      <c r="BB8" s="69" t="s">
        <v>51</v>
      </c>
      <c r="BC8" s="69" t="s">
        <v>52</v>
      </c>
      <c r="BD8" s="70" t="s">
        <v>53</v>
      </c>
      <c r="BF8" s="74" t="s">
        <v>56</v>
      </c>
      <c r="BG8" s="74"/>
      <c r="BH8" s="74"/>
      <c r="BI8" s="74"/>
      <c r="BJ8" s="74" t="s">
        <v>57</v>
      </c>
      <c r="BK8" s="74"/>
      <c r="BL8" s="74"/>
      <c r="BM8" s="74"/>
      <c r="BN8" s="74" t="s">
        <v>58</v>
      </c>
      <c r="BO8" s="74"/>
      <c r="BP8" s="74"/>
      <c r="BQ8" s="74"/>
      <c r="BR8" s="74" t="s">
        <v>59</v>
      </c>
      <c r="BS8" s="74"/>
      <c r="BT8" s="74"/>
      <c r="BU8" s="74"/>
      <c r="BV8" s="74" t="s">
        <v>58</v>
      </c>
      <c r="BW8" s="74"/>
      <c r="BX8" s="74"/>
      <c r="BY8" s="74"/>
      <c r="BZ8" s="74" t="s">
        <v>56</v>
      </c>
      <c r="CA8" s="74"/>
      <c r="CB8" s="74"/>
      <c r="CC8" s="74"/>
      <c r="CD8" s="74" t="s">
        <v>56</v>
      </c>
      <c r="CE8" s="74"/>
      <c r="CF8" s="74"/>
      <c r="CG8" s="74"/>
      <c r="CH8" s="74" t="s">
        <v>59</v>
      </c>
      <c r="CI8" s="74"/>
      <c r="CJ8" s="74"/>
      <c r="CK8" s="74"/>
      <c r="CL8" s="74" t="s">
        <v>60</v>
      </c>
      <c r="CM8" s="74"/>
      <c r="CN8" s="74"/>
      <c r="CO8" s="74"/>
      <c r="CP8" s="74" t="s">
        <v>61</v>
      </c>
      <c r="CQ8" s="74"/>
      <c r="CR8" s="74"/>
      <c r="CS8" s="74"/>
      <c r="CT8" s="74" t="s">
        <v>62</v>
      </c>
      <c r="CU8" s="74"/>
      <c r="CV8" s="74"/>
      <c r="CW8" s="74"/>
      <c r="CX8" s="74" t="s">
        <v>63</v>
      </c>
      <c r="CY8" s="74"/>
      <c r="CZ8" s="74"/>
      <c r="DA8" s="74"/>
    </row>
    <row r="9" spans="2:105" ht="14.25" customHeight="1">
      <c r="B9" s="59"/>
      <c r="C9" s="198"/>
      <c r="D9" s="198"/>
      <c r="E9" s="198"/>
      <c r="F9" s="198"/>
      <c r="G9" s="325" t="s">
        <v>122</v>
      </c>
      <c r="H9" s="32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7"/>
      <c r="BE9" s="193" t="s">
        <v>123</v>
      </c>
      <c r="BF9" s="74">
        <f>SUM(Jan!E8:K8)</f>
        <v>4</v>
      </c>
      <c r="BG9" s="74">
        <f>SUM(Jan!L8:S8)</f>
        <v>0</v>
      </c>
      <c r="BH9" s="74">
        <f>SUM(Jan!T8:AA8)</f>
        <v>0</v>
      </c>
      <c r="BI9" s="74">
        <f>SUM(Jan!AB8:AI8)</f>
        <v>0</v>
      </c>
      <c r="BJ9" s="74">
        <f>SUM(Feb!E8:K8)</f>
        <v>0</v>
      </c>
      <c r="BK9" s="74">
        <f>SUM(Feb!L8:R8)</f>
        <v>0</v>
      </c>
      <c r="BL9" s="74">
        <f>SUM(Feb!T8:Z8)</f>
        <v>0</v>
      </c>
      <c r="BM9" s="74">
        <f>SUM(Feb!AA8:AF8)</f>
        <v>0</v>
      </c>
      <c r="BN9" s="74">
        <f>SUM(Mrz!E8:K8)</f>
        <v>0</v>
      </c>
      <c r="BO9" s="74">
        <f>SUM(Mrz!L8:S8)</f>
        <v>0</v>
      </c>
      <c r="BP9" s="74">
        <f>SUM(Mrz!T8:AA8)</f>
        <v>0</v>
      </c>
      <c r="BQ9" s="74">
        <f>SUM(Mrz!AB8:AI8)</f>
        <v>0</v>
      </c>
      <c r="BR9" s="74" t="e">
        <f>SUM(#REF!)</f>
        <v>#REF!</v>
      </c>
      <c r="BS9" s="74" t="e">
        <f>SUM(#REF!)</f>
        <v>#REF!</v>
      </c>
      <c r="BT9" s="74" t="e">
        <f>SUM(#REF!)</f>
        <v>#REF!</v>
      </c>
      <c r="BU9" s="74" t="e">
        <f>SUM(#REF!)</f>
        <v>#REF!</v>
      </c>
      <c r="BV9" s="74" t="e">
        <f>SUM(#REF!)</f>
        <v>#REF!</v>
      </c>
      <c r="BW9" s="74" t="e">
        <f>SUM(#REF!)</f>
        <v>#REF!</v>
      </c>
      <c r="BX9" s="74" t="e">
        <f>SUM(#REF!)</f>
        <v>#REF!</v>
      </c>
      <c r="BY9" s="74" t="e">
        <f>SUM(#REF!)</f>
        <v>#REF!</v>
      </c>
      <c r="BZ9" s="74" t="e">
        <f>SUM(#REF!)</f>
        <v>#REF!</v>
      </c>
      <c r="CA9" s="74" t="e">
        <f>SUM(#REF!)</f>
        <v>#REF!</v>
      </c>
      <c r="CB9" s="74" t="e">
        <f>SUM(#REF!)</f>
        <v>#REF!</v>
      </c>
      <c r="CC9" s="74" t="e">
        <f>SUM(#REF!)</f>
        <v>#REF!</v>
      </c>
      <c r="CD9" s="74" t="e">
        <f>SUM(#REF!)</f>
        <v>#REF!</v>
      </c>
      <c r="CE9" s="74" t="e">
        <f>SUM(#REF!)</f>
        <v>#REF!</v>
      </c>
      <c r="CF9" s="74" t="e">
        <f>SUM(#REF!)</f>
        <v>#REF!</v>
      </c>
      <c r="CG9" s="74" t="e">
        <f>SUM(#REF!)</f>
        <v>#REF!</v>
      </c>
      <c r="CH9" s="74" t="e">
        <f>SUM(#REF!)</f>
        <v>#REF!</v>
      </c>
      <c r="CI9" s="74" t="e">
        <f>SUM(#REF!)</f>
        <v>#REF!</v>
      </c>
      <c r="CJ9" s="74" t="e">
        <f>SUM(#REF!)</f>
        <v>#REF!</v>
      </c>
      <c r="CK9" s="74" t="e">
        <f>SUM(#REF!)</f>
        <v>#REF!</v>
      </c>
      <c r="CL9" s="74" t="e">
        <f>SUM(#REF!)</f>
        <v>#REF!</v>
      </c>
      <c r="CM9" s="74" t="e">
        <f>SUM(#REF!)</f>
        <v>#REF!</v>
      </c>
      <c r="CN9" s="74" t="e">
        <f>SUM(#REF!)</f>
        <v>#REF!</v>
      </c>
      <c r="CO9" s="74" t="e">
        <f>SUM(#REF!)</f>
        <v>#REF!</v>
      </c>
      <c r="CP9" s="74" t="e">
        <f>SUM(#REF!)</f>
        <v>#REF!</v>
      </c>
      <c r="CQ9" s="74" t="e">
        <f>SUM(#REF!)</f>
        <v>#REF!</v>
      </c>
      <c r="CR9" s="74" t="e">
        <f>SUM(#REF!)</f>
        <v>#REF!</v>
      </c>
      <c r="CS9" s="74" t="e">
        <f>SUM(#REF!)</f>
        <v>#REF!</v>
      </c>
      <c r="CT9" s="74" t="e">
        <f>SUM(#REF!)</f>
        <v>#REF!</v>
      </c>
      <c r="CU9" s="74" t="e">
        <f>SUM(#REF!)</f>
        <v>#REF!</v>
      </c>
      <c r="CV9" s="74" t="e">
        <f>SUM(#REF!)</f>
        <v>#REF!</v>
      </c>
      <c r="CW9" s="74" t="e">
        <f>SUM(#REF!)</f>
        <v>#REF!</v>
      </c>
      <c r="CX9" s="74" t="e">
        <f>SUM(#REF!)</f>
        <v>#REF!</v>
      </c>
      <c r="CY9" s="74" t="e">
        <f>SUM(#REF!)</f>
        <v>#REF!</v>
      </c>
      <c r="CZ9" s="74" t="e">
        <f>SUM(#REF!)</f>
        <v>#REF!</v>
      </c>
      <c r="DA9" s="74" t="e">
        <f>SUM(#REF!)</f>
        <v>#REF!</v>
      </c>
    </row>
    <row r="10" spans="2:105" ht="12.75">
      <c r="B10" s="60" t="str">
        <f>IF(ISBLANK(Mitarbeiter!C6),"",Mitarbeiter!C6)</f>
        <v>Markus Engel</v>
      </c>
      <c r="C10" s="214">
        <f>Mitarbeiter!D6</f>
        <v>2</v>
      </c>
      <c r="D10" s="214">
        <f>Mitarbeiter!E6</f>
        <v>25</v>
      </c>
      <c r="E10" s="214">
        <f>Mitarbeiter!F6</f>
        <v>0</v>
      </c>
      <c r="F10" s="215">
        <f>Mitarbeiter!G6</f>
        <v>27</v>
      </c>
      <c r="G10" s="214">
        <f>Mitarbeiter!H6</f>
        <v>0</v>
      </c>
      <c r="H10" s="215">
        <f>Mitarbeiter!I6</f>
        <v>27</v>
      </c>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6"/>
      <c r="BF10" s="74">
        <f>SUM(Jan!E9:K9)</f>
        <v>0</v>
      </c>
      <c r="BG10" s="74">
        <f>SUM(Jan!L9:S9)</f>
        <v>0</v>
      </c>
      <c r="BH10" s="74">
        <f>SUM(Jan!T9:AA9)</f>
        <v>0</v>
      </c>
      <c r="BI10" s="74">
        <f>SUM(Jan!AB9:AI9)</f>
        <v>0</v>
      </c>
      <c r="BJ10" s="74">
        <f>SUM(Feb!E9:K9)</f>
        <v>0</v>
      </c>
      <c r="BK10" s="74">
        <f>SUM(Feb!L9:R9)</f>
        <v>0</v>
      </c>
      <c r="BL10" s="74">
        <f>SUM(Feb!T9:Z9)</f>
        <v>0</v>
      </c>
      <c r="BM10" s="74">
        <f>SUM(Feb!AA9:AF9)</f>
        <v>0</v>
      </c>
      <c r="BN10" s="74">
        <f>SUM(Mrz!E9:K9)</f>
        <v>0</v>
      </c>
      <c r="BO10" s="74">
        <f>SUM(Mrz!L9:S9)</f>
        <v>0</v>
      </c>
      <c r="BP10" s="74">
        <f>SUM(Mrz!T9:AA9)</f>
        <v>0</v>
      </c>
      <c r="BQ10" s="74">
        <f>SUM(Mrz!AB9:AI9)</f>
        <v>0</v>
      </c>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row>
    <row r="11" spans="2:105" ht="12.75">
      <c r="B11" s="60" t="str">
        <f>IF(ISBLANK(Mitarbeiter!C7),"",Mitarbeiter!C7)</f>
        <v>Julia Groß</v>
      </c>
      <c r="C11" s="216">
        <f>Mitarbeiter!D7</f>
        <v>0</v>
      </c>
      <c r="D11" s="216">
        <f>Mitarbeiter!E7</f>
        <v>25</v>
      </c>
      <c r="E11" s="216">
        <f>Mitarbeiter!F7</f>
        <v>0</v>
      </c>
      <c r="F11" s="217">
        <f>Mitarbeiter!G7</f>
        <v>25</v>
      </c>
      <c r="G11" s="216">
        <f>Mitarbeiter!H7</f>
        <v>14.5</v>
      </c>
      <c r="H11" s="217">
        <f>Mitarbeiter!I7</f>
        <v>10.5</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7"/>
      <c r="BF11" s="74">
        <f>SUM(Jan!E10:K10)</f>
        <v>6.5</v>
      </c>
      <c r="BG11" s="74">
        <f>SUM(Jan!L10:S10)</f>
        <v>0</v>
      </c>
      <c r="BH11" s="74">
        <f>SUM(Jan!T10:AA10)</f>
        <v>0</v>
      </c>
      <c r="BI11" s="74">
        <f>SUM(Jan!AB10:AI10)</f>
        <v>0</v>
      </c>
      <c r="BJ11" s="74">
        <f>SUM(Feb!E10:K10)</f>
        <v>0</v>
      </c>
      <c r="BK11" s="74">
        <f>SUM(Feb!L10:R10)</f>
        <v>0</v>
      </c>
      <c r="BL11" s="74">
        <f>SUM(Feb!T10:Z10)</f>
        <v>0</v>
      </c>
      <c r="BM11" s="74">
        <f>SUM(Feb!AA10:AF10)</f>
        <v>0</v>
      </c>
      <c r="BN11" s="74">
        <f>SUM(Mrz!E10:K10)</f>
        <v>0</v>
      </c>
      <c r="BO11" s="74">
        <f>SUM(Mrz!L10:S10)</f>
        <v>0</v>
      </c>
      <c r="BP11" s="74">
        <f>SUM(Mrz!T10:AA10)</f>
        <v>7</v>
      </c>
      <c r="BQ11" s="74">
        <f>SUM(Mrz!AB10:AI10)</f>
        <v>5</v>
      </c>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row>
    <row r="12" spans="2:105" ht="12.75">
      <c r="B12" s="177" t="str">
        <f>IF(ISBLANK(Mitarbeiter!C8),"",Mitarbeiter!C8)</f>
        <v>Klaus-Maria Herbst</v>
      </c>
      <c r="C12" s="218">
        <f>Mitarbeiter!D8</f>
        <v>0</v>
      </c>
      <c r="D12" s="218">
        <f>Mitarbeiter!E8</f>
        <v>25</v>
      </c>
      <c r="E12" s="218">
        <f>Mitarbeiter!F8</f>
        <v>0</v>
      </c>
      <c r="F12" s="219">
        <f>Mitarbeiter!G8</f>
        <v>25</v>
      </c>
      <c r="G12" s="218">
        <f>Mitarbeiter!H8</f>
        <v>12.5</v>
      </c>
      <c r="H12" s="219">
        <f>Mitarbeiter!I8</f>
        <v>12.5</v>
      </c>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9"/>
      <c r="BF12" s="74">
        <f>SUM(Jan!E11:K11)</f>
        <v>0</v>
      </c>
      <c r="BG12" s="74">
        <f>SUM(Jan!L11:S11)</f>
        <v>0</v>
      </c>
      <c r="BH12" s="74">
        <f>SUM(Jan!T11:AA11)</f>
        <v>0</v>
      </c>
      <c r="BI12" s="74">
        <f>SUM(Jan!AB11:AI11)</f>
        <v>6.5</v>
      </c>
      <c r="BJ12" s="74">
        <f>SUM(Feb!E11:K11)</f>
        <v>7</v>
      </c>
      <c r="BK12" s="74">
        <f>SUM(Feb!L11:R11)</f>
        <v>1</v>
      </c>
      <c r="BL12" s="74">
        <f>SUM(Feb!T11:Z11)</f>
        <v>0</v>
      </c>
      <c r="BM12" s="74">
        <f>SUM(Feb!AA11:AF11)</f>
        <v>0</v>
      </c>
      <c r="BN12" s="74">
        <f>SUM(Mrz!E11:K11)</f>
        <v>0</v>
      </c>
      <c r="BO12" s="74">
        <f>SUM(Mrz!L11:S11)</f>
        <v>0</v>
      </c>
      <c r="BP12" s="74">
        <f>SUM(Mrz!T11:AA11)</f>
        <v>0</v>
      </c>
      <c r="BQ12" s="74">
        <f>SUM(Mrz!AB11:AI11)</f>
        <v>0</v>
      </c>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row>
    <row r="13" spans="2:105" ht="12.75">
      <c r="B13" s="60" t="str">
        <f>IF(ISBLANK(Mitarbeiter!C9),"",Mitarbeiter!C9)</f>
        <v>Christoph Hummel</v>
      </c>
      <c r="C13" s="214">
        <f>Mitarbeiter!D9</f>
        <v>-2</v>
      </c>
      <c r="D13" s="214">
        <f>Mitarbeiter!E9</f>
        <v>25</v>
      </c>
      <c r="E13" s="214">
        <f>Mitarbeiter!F9</f>
        <v>0</v>
      </c>
      <c r="F13" s="215">
        <f>Mitarbeiter!G9</f>
        <v>23</v>
      </c>
      <c r="G13" s="214">
        <f>Mitarbeiter!H9</f>
        <v>4</v>
      </c>
      <c r="H13" s="215">
        <f>Mitarbeiter!I9</f>
        <v>19</v>
      </c>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6"/>
      <c r="BF13" s="74">
        <f>SUM(Jan!E12:K12)</f>
        <v>0</v>
      </c>
      <c r="BG13" s="74">
        <f>SUM(Jan!L12:S12)</f>
        <v>0</v>
      </c>
      <c r="BH13" s="74">
        <f>SUM(Jan!T12:AA12)</f>
        <v>0</v>
      </c>
      <c r="BI13" s="74">
        <f>SUM(Jan!AB12:AI12)</f>
        <v>0</v>
      </c>
      <c r="BJ13" s="74">
        <f>SUM(Feb!E12:K12)</f>
        <v>0</v>
      </c>
      <c r="BK13" s="74">
        <f>SUM(Feb!L12:R12)</f>
        <v>0</v>
      </c>
      <c r="BL13" s="74">
        <f>SUM(Feb!T12:Z12)</f>
        <v>0</v>
      </c>
      <c r="BM13" s="74">
        <f>SUM(Feb!AA12:AF12)</f>
        <v>0</v>
      </c>
      <c r="BN13" s="74">
        <f>SUM(Mrz!E12:K12)</f>
        <v>0</v>
      </c>
      <c r="BO13" s="74">
        <f>SUM(Mrz!L12:S12)</f>
        <v>0</v>
      </c>
      <c r="BP13" s="74">
        <f>SUM(Mrz!T12:AA12)</f>
        <v>4</v>
      </c>
      <c r="BQ13" s="74">
        <f>SUM(Mrz!AB12:AI12)</f>
        <v>0</v>
      </c>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row>
    <row r="14" spans="2:105" ht="12.75">
      <c r="B14" s="60" t="str">
        <f>IF(ISBLANK(Mitarbeiter!C10),"",Mitarbeiter!C10)</f>
        <v>Margit Kanter</v>
      </c>
      <c r="C14" s="216">
        <f>Mitarbeiter!D10</f>
        <v>0</v>
      </c>
      <c r="D14" s="216">
        <f>Mitarbeiter!E10</f>
        <v>25</v>
      </c>
      <c r="E14" s="216">
        <f>Mitarbeiter!F10</f>
        <v>0</v>
      </c>
      <c r="F14" s="217">
        <f>Mitarbeiter!G10</f>
        <v>25</v>
      </c>
      <c r="G14" s="216">
        <f>Mitarbeiter!H10</f>
        <v>8.5</v>
      </c>
      <c r="H14" s="217">
        <f>Mitarbeiter!I10</f>
        <v>16.5</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7"/>
      <c r="BF14" s="74">
        <f>SUM(Jan!E13:K13)</f>
        <v>7</v>
      </c>
      <c r="BG14" s="74">
        <f>SUM(Jan!L13:S13)</f>
        <v>4</v>
      </c>
      <c r="BH14" s="74">
        <f>SUM(Jan!T13:AA13)</f>
        <v>0</v>
      </c>
      <c r="BI14" s="74">
        <f>SUM(Jan!AB13:AI13)</f>
        <v>0</v>
      </c>
      <c r="BJ14" s="74">
        <f>SUM(Feb!E13:K13)</f>
        <v>0</v>
      </c>
      <c r="BK14" s="74">
        <f>SUM(Feb!L13:R13)</f>
        <v>0</v>
      </c>
      <c r="BL14" s="74">
        <f>SUM(Feb!T13:Z13)</f>
        <v>0</v>
      </c>
      <c r="BM14" s="74">
        <f>SUM(Feb!AA13:AF13)</f>
        <v>0</v>
      </c>
      <c r="BN14" s="74">
        <f>SUM(Mrz!E13:K13)</f>
        <v>2.5</v>
      </c>
      <c r="BO14" s="74">
        <f>SUM(Mrz!L13:S13)</f>
        <v>0</v>
      </c>
      <c r="BP14" s="74">
        <f>SUM(Mrz!T13:AA13)</f>
        <v>0</v>
      </c>
      <c r="BQ14" s="74">
        <f>SUM(Mrz!AB13:AI13)</f>
        <v>0</v>
      </c>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row>
    <row r="15" spans="2:105" ht="12.75">
      <c r="B15" s="177" t="str">
        <f>IF(ISBLANK(Mitarbeiter!C11),"",Mitarbeiter!C11)</f>
        <v>Maximilian Leuter</v>
      </c>
      <c r="C15" s="218">
        <f>Mitarbeiter!D11</f>
        <v>-5</v>
      </c>
      <c r="D15" s="218">
        <f>Mitarbeiter!E11</f>
        <v>20</v>
      </c>
      <c r="E15" s="218">
        <f>Mitarbeiter!F11</f>
        <v>0</v>
      </c>
      <c r="F15" s="219">
        <f>Mitarbeiter!G11</f>
        <v>15</v>
      </c>
      <c r="G15" s="218">
        <f>Mitarbeiter!H11</f>
        <v>9</v>
      </c>
      <c r="H15" s="219">
        <f>Mitarbeiter!I11</f>
        <v>6</v>
      </c>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9"/>
      <c r="BF15" s="74">
        <f>SUM(Jan!E14:K14)</f>
        <v>0</v>
      </c>
      <c r="BG15" s="74">
        <f>SUM(Jan!L14:S14)</f>
        <v>0</v>
      </c>
      <c r="BH15" s="74">
        <f>SUM(Jan!T14:AA14)</f>
        <v>0</v>
      </c>
      <c r="BI15" s="74">
        <f>SUM(Jan!AB14:AI14)</f>
        <v>0</v>
      </c>
      <c r="BJ15" s="74">
        <f>SUM(Feb!E14:K14)</f>
        <v>4</v>
      </c>
      <c r="BK15" s="74">
        <f>SUM(Feb!L14:R14)</f>
        <v>1</v>
      </c>
      <c r="BL15" s="74">
        <f>SUM(Feb!T14:Z14)</f>
        <v>0</v>
      </c>
      <c r="BM15" s="74">
        <f>SUM(Feb!AA14:AF14)</f>
        <v>0</v>
      </c>
      <c r="BN15" s="74">
        <f>SUM(Mrz!E14:K14)</f>
        <v>0</v>
      </c>
      <c r="BO15" s="74">
        <f>SUM(Mrz!L14:S14)</f>
        <v>0</v>
      </c>
      <c r="BP15" s="74">
        <f>SUM(Mrz!T14:AA14)</f>
        <v>4</v>
      </c>
      <c r="BQ15" s="74">
        <f>SUM(Mrz!AB14:AI14)</f>
        <v>0</v>
      </c>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row>
    <row r="16" spans="2:105" ht="12.75">
      <c r="B16" s="60" t="str">
        <f>IF(ISBLANK(Mitarbeiter!C12),"",Mitarbeiter!C12)</f>
        <v>Josef Marl</v>
      </c>
      <c r="C16" s="216">
        <f>Mitarbeiter!D12</f>
        <v>1</v>
      </c>
      <c r="D16" s="216">
        <f>Mitarbeiter!E12</f>
        <v>25</v>
      </c>
      <c r="E16" s="216">
        <f>Mitarbeiter!F12</f>
        <v>0</v>
      </c>
      <c r="F16" s="217">
        <f>Mitarbeiter!G12</f>
        <v>26</v>
      </c>
      <c r="G16" s="216">
        <f>Mitarbeiter!H12</f>
        <v>13</v>
      </c>
      <c r="H16" s="217">
        <f>Mitarbeiter!I12</f>
        <v>13</v>
      </c>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7"/>
      <c r="BF16" s="74">
        <f>SUM(Jan!E15:K15)</f>
        <v>0</v>
      </c>
      <c r="BG16" s="74">
        <f>SUM(Jan!L15:S15)</f>
        <v>0</v>
      </c>
      <c r="BH16" s="74">
        <f>SUM(Jan!T15:AA15)</f>
        <v>0</v>
      </c>
      <c r="BI16" s="74">
        <f>SUM(Jan!AB15:AI15)</f>
        <v>0.5</v>
      </c>
      <c r="BJ16" s="74">
        <f>SUM(Feb!E15:K15)</f>
        <v>0</v>
      </c>
      <c r="BK16" s="74">
        <f>SUM(Feb!L15:R15)</f>
        <v>0</v>
      </c>
      <c r="BL16" s="74">
        <f>SUM(Feb!T15:Z15)</f>
        <v>0</v>
      </c>
      <c r="BM16" s="74">
        <f>SUM(Feb!AA15:AF15)</f>
        <v>0</v>
      </c>
      <c r="BN16" s="74">
        <f>SUM(Mrz!E15:K15)</f>
        <v>0</v>
      </c>
      <c r="BO16" s="74">
        <f>SUM(Mrz!L15:S15)</f>
        <v>3</v>
      </c>
      <c r="BP16" s="74">
        <f>SUM(Mrz!T15:AA15)</f>
        <v>8</v>
      </c>
      <c r="BQ16" s="74">
        <f>SUM(Mrz!AB15:AI15)</f>
        <v>8</v>
      </c>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row>
    <row r="17" spans="2:105" ht="12.75">
      <c r="B17" s="60" t="str">
        <f>IF(ISBLANK(Mitarbeiter!C13),"",Mitarbeiter!C13)</f>
        <v>Britta Neuberg</v>
      </c>
      <c r="C17" s="216">
        <f>Mitarbeiter!D13</f>
        <v>0</v>
      </c>
      <c r="D17" s="216">
        <f>Mitarbeiter!E13</f>
        <v>25</v>
      </c>
      <c r="E17" s="216">
        <f>Mitarbeiter!F13</f>
        <v>1</v>
      </c>
      <c r="F17" s="217">
        <f>Mitarbeiter!G13</f>
        <v>26</v>
      </c>
      <c r="G17" s="216">
        <f>Mitarbeiter!H13</f>
        <v>4</v>
      </c>
      <c r="H17" s="217">
        <f>Mitarbeiter!I13</f>
        <v>22</v>
      </c>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7"/>
      <c r="BF17" s="74">
        <f>SUM(Jan!E16:K16)</f>
        <v>0</v>
      </c>
      <c r="BG17" s="74">
        <f>SUM(Jan!L16:S16)</f>
        <v>1</v>
      </c>
      <c r="BH17" s="74">
        <f>SUM(Jan!T16:AA16)</f>
        <v>5</v>
      </c>
      <c r="BI17" s="74">
        <f>SUM(Jan!AB16:AI16)</f>
        <v>0</v>
      </c>
      <c r="BJ17" s="74">
        <f>SUM(Feb!E16:K16)</f>
        <v>0</v>
      </c>
      <c r="BK17" s="74">
        <f>SUM(Feb!L16:R16)</f>
        <v>0</v>
      </c>
      <c r="BL17" s="74">
        <f>SUM(Feb!T16:Z16)</f>
        <v>0</v>
      </c>
      <c r="BM17" s="74">
        <f>SUM(Feb!AA16:AF16)</f>
        <v>0</v>
      </c>
      <c r="BN17" s="74">
        <f>SUM(Mrz!E16:K16)</f>
        <v>0</v>
      </c>
      <c r="BO17" s="74">
        <f>SUM(Mrz!L16:S16)</f>
        <v>0</v>
      </c>
      <c r="BP17" s="74">
        <f>SUM(Mrz!T16:AA16)</f>
        <v>0</v>
      </c>
      <c r="BQ17" s="74">
        <f>SUM(Mrz!AB16:AI16)</f>
        <v>0</v>
      </c>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row>
    <row r="18" spans="2:105" ht="12.75">
      <c r="B18" s="177" t="str">
        <f>IF(ISBLANK(Mitarbeiter!C14),"",Mitarbeiter!C14)</f>
        <v>Thomas Reuter</v>
      </c>
      <c r="C18" s="218">
        <f>Mitarbeiter!D14</f>
        <v>5</v>
      </c>
      <c r="D18" s="218">
        <f>Mitarbeiter!E14</f>
        <v>25</v>
      </c>
      <c r="E18" s="218">
        <f>Mitarbeiter!F14</f>
        <v>0</v>
      </c>
      <c r="F18" s="219">
        <f>Mitarbeiter!G14</f>
        <v>30</v>
      </c>
      <c r="G18" s="218">
        <f>Mitarbeiter!H14</f>
        <v>6</v>
      </c>
      <c r="H18" s="219">
        <f>Mitarbeiter!I14</f>
        <v>24</v>
      </c>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9"/>
      <c r="BF18" s="74">
        <f>SUM(Jan!E17:K17)</f>
        <v>0</v>
      </c>
      <c r="BG18" s="74">
        <f>SUM(Jan!L17:S17)</f>
        <v>0</v>
      </c>
      <c r="BH18" s="74">
        <f>SUM(Jan!T17:AA17)</f>
        <v>0</v>
      </c>
      <c r="BI18" s="74">
        <f>SUM(Jan!AB17:AI17)</f>
        <v>0</v>
      </c>
      <c r="BJ18" s="74">
        <f>SUM(Feb!E17:K17)</f>
        <v>0</v>
      </c>
      <c r="BK18" s="74">
        <f>SUM(Feb!L17:R17)</f>
        <v>1</v>
      </c>
      <c r="BL18" s="74">
        <f>SUM(Feb!T17:Z17)</f>
        <v>7</v>
      </c>
      <c r="BM18" s="74">
        <f>SUM(Feb!AA17:AF17)</f>
        <v>0</v>
      </c>
      <c r="BN18" s="74">
        <f>SUM(Mrz!E17:K17)</f>
        <v>0</v>
      </c>
      <c r="BO18" s="74">
        <f>SUM(Mrz!L17:S17)</f>
        <v>0</v>
      </c>
      <c r="BP18" s="74">
        <f>SUM(Mrz!T17:AA17)</f>
        <v>0</v>
      </c>
      <c r="BQ18" s="74">
        <f>SUM(Mrz!AB17:AI17)</f>
        <v>0</v>
      </c>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row>
    <row r="19" spans="2:105" ht="12.75">
      <c r="B19" s="60" t="str">
        <f>IF(ISBLANK(Mitarbeiter!C15),"",Mitarbeiter!C15)</f>
        <v>Claus Saarhus</v>
      </c>
      <c r="C19" s="216">
        <f>Mitarbeiter!D15</f>
        <v>2</v>
      </c>
      <c r="D19" s="216">
        <f>Mitarbeiter!E15</f>
        <v>25</v>
      </c>
      <c r="E19" s="216">
        <f>Mitarbeiter!F15</f>
        <v>0</v>
      </c>
      <c r="F19" s="217">
        <f>Mitarbeiter!G15</f>
        <v>27</v>
      </c>
      <c r="G19" s="216">
        <f>Mitarbeiter!H15</f>
        <v>2</v>
      </c>
      <c r="H19" s="217">
        <f>Mitarbeiter!I15</f>
        <v>25</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7"/>
      <c r="BF19" s="74">
        <f>SUM(Jan!E18:K18)</f>
        <v>0</v>
      </c>
      <c r="BG19" s="74">
        <f>SUM(Jan!L18:S18)</f>
        <v>3</v>
      </c>
      <c r="BH19" s="74">
        <f>SUM(Jan!T18:AA18)</f>
        <v>0</v>
      </c>
      <c r="BI19" s="74">
        <f>SUM(Jan!AB18:AI18)</f>
        <v>0</v>
      </c>
      <c r="BJ19" s="74">
        <f>SUM(Feb!E18:K18)</f>
        <v>0</v>
      </c>
      <c r="BK19" s="74">
        <f>SUM(Feb!L18:R18)</f>
        <v>0</v>
      </c>
      <c r="BL19" s="74">
        <f>SUM(Feb!T18:Z18)</f>
        <v>0</v>
      </c>
      <c r="BM19" s="74">
        <f>SUM(Feb!AA18:AF18)</f>
        <v>0</v>
      </c>
      <c r="BN19" s="74">
        <f>SUM(Mrz!E18:K18)</f>
        <v>0</v>
      </c>
      <c r="BO19" s="74">
        <f>SUM(Mrz!L18:S18)</f>
        <v>0</v>
      </c>
      <c r="BP19" s="74">
        <f>SUM(Mrz!T18:AA18)</f>
        <v>0</v>
      </c>
      <c r="BQ19" s="74">
        <f>SUM(Mrz!AB18:AI18)</f>
        <v>0</v>
      </c>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row>
    <row r="20" spans="2:105" ht="12.75">
      <c r="B20" s="60" t="str">
        <f>IF(ISBLANK(Mitarbeiter!C16),"",Mitarbeiter!C16)</f>
        <v>Tatjana Vollmer</v>
      </c>
      <c r="C20" s="216">
        <f>Mitarbeiter!D16</f>
        <v>2</v>
      </c>
      <c r="D20" s="216">
        <f>Mitarbeiter!E16</f>
        <v>25</v>
      </c>
      <c r="E20" s="216">
        <f>Mitarbeiter!F16</f>
        <v>1</v>
      </c>
      <c r="F20" s="217">
        <f>Mitarbeiter!G16</f>
        <v>28</v>
      </c>
      <c r="G20" s="216">
        <f>Mitarbeiter!H16</f>
        <v>7</v>
      </c>
      <c r="H20" s="217">
        <f>Mitarbeiter!I16</f>
        <v>21</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7"/>
      <c r="BF20" s="74">
        <f>SUM(Jan!E19:K19)</f>
        <v>4</v>
      </c>
      <c r="BG20" s="74">
        <f>SUM(Jan!L19:S19)</f>
        <v>0</v>
      </c>
      <c r="BH20" s="74">
        <f>SUM(Jan!T19:AA19)</f>
        <v>0</v>
      </c>
      <c r="BI20" s="74">
        <f>SUM(Jan!AB19:AI19)</f>
        <v>0</v>
      </c>
      <c r="BJ20" s="74">
        <f>SUM(Feb!E19:K19)</f>
        <v>0</v>
      </c>
      <c r="BK20" s="74">
        <f>SUM(Feb!L19:R19)</f>
        <v>0</v>
      </c>
      <c r="BL20" s="74">
        <f>SUM(Feb!T19:Z19)</f>
        <v>0</v>
      </c>
      <c r="BM20" s="74">
        <f>SUM(Feb!AA19:AF19)</f>
        <v>0</v>
      </c>
      <c r="BN20" s="74">
        <f>SUM(Mrz!E19:K19)</f>
        <v>0</v>
      </c>
      <c r="BO20" s="74">
        <f>SUM(Mrz!L19:S19)</f>
        <v>0</v>
      </c>
      <c r="BP20" s="74">
        <f>SUM(Mrz!T19:AA19)</f>
        <v>0</v>
      </c>
      <c r="BQ20" s="74">
        <f>SUM(Mrz!AB19:AI19)</f>
        <v>4</v>
      </c>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row>
    <row r="21" spans="2:105" ht="12.75">
      <c r="B21" s="61" t="str">
        <f>IF(ISBLANK(Mitarbeiter!C17),"",Mitarbeiter!C17)</f>
        <v>Isabel Wohlauf</v>
      </c>
      <c r="C21" s="220">
        <f>Mitarbeiter!D17</f>
        <v>3</v>
      </c>
      <c r="D21" s="220">
        <f>Mitarbeiter!E17</f>
        <v>25</v>
      </c>
      <c r="E21" s="220">
        <f>Mitarbeiter!F17</f>
        <v>0</v>
      </c>
      <c r="F21" s="221">
        <f>Mitarbeiter!G17</f>
        <v>28</v>
      </c>
      <c r="G21" s="220">
        <f>Mitarbeiter!H17</f>
        <v>4</v>
      </c>
      <c r="H21" s="221">
        <f>Mitarbeiter!I17</f>
        <v>24</v>
      </c>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8"/>
      <c r="BF21" s="74">
        <f>SUM(Jan!E20:K20)</f>
        <v>0</v>
      </c>
      <c r="BG21" s="74">
        <f>SUM(Jan!L20:S20)</f>
        <v>0</v>
      </c>
      <c r="BH21" s="74">
        <f>SUM(Jan!T20:AA20)</f>
        <v>3</v>
      </c>
      <c r="BI21" s="74">
        <f>SUM(Jan!AB20:AI20)</f>
        <v>2</v>
      </c>
      <c r="BJ21" s="74">
        <f>SUM(Feb!E20:K20)</f>
        <v>0</v>
      </c>
      <c r="BK21" s="74">
        <f>SUM(Feb!L20:R20)</f>
        <v>0</v>
      </c>
      <c r="BL21" s="74">
        <f>SUM(Feb!T20:Z20)</f>
        <v>0</v>
      </c>
      <c r="BM21" s="74">
        <f>SUM(Feb!AA20:AF20)</f>
        <v>0</v>
      </c>
      <c r="BN21" s="74">
        <f>SUM(Mrz!E20:K20)</f>
        <v>0</v>
      </c>
      <c r="BO21" s="74">
        <f>SUM(Mrz!L20:S20)</f>
        <v>0</v>
      </c>
      <c r="BP21" s="74">
        <f>SUM(Mrz!T20:AA20)</f>
        <v>0</v>
      </c>
      <c r="BQ21" s="74">
        <f>SUM(Mrz!AB20:AI20)</f>
        <v>0</v>
      </c>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row>
    <row r="22" ht="13.5" thickBot="1"/>
    <row r="23" spans="10:42" ht="19.5" customHeight="1">
      <c r="J23" s="296" t="s">
        <v>163</v>
      </c>
      <c r="K23" s="297"/>
      <c r="L23" s="297"/>
      <c r="M23" s="297"/>
      <c r="N23" s="297"/>
      <c r="O23" s="297"/>
      <c r="P23" s="297"/>
      <c r="Q23" s="297"/>
      <c r="R23" s="297"/>
      <c r="S23" s="297"/>
      <c r="T23" s="297"/>
      <c r="U23" s="297"/>
      <c r="V23" s="297"/>
      <c r="W23" s="297"/>
      <c r="X23" s="297"/>
      <c r="Y23" s="297"/>
      <c r="Z23" s="297"/>
      <c r="AA23" s="297"/>
      <c r="AB23" s="298"/>
      <c r="AD23" s="309" t="s">
        <v>151</v>
      </c>
      <c r="AE23" s="310"/>
      <c r="AF23" s="310"/>
      <c r="AG23" s="310"/>
      <c r="AH23" s="310"/>
      <c r="AI23" s="310"/>
      <c r="AJ23" s="310"/>
      <c r="AK23" s="310"/>
      <c r="AL23" s="310"/>
      <c r="AM23" s="310"/>
      <c r="AN23" s="310"/>
      <c r="AO23" s="310"/>
      <c r="AP23" s="324"/>
    </row>
    <row r="24" spans="10:42" ht="11.25" customHeight="1">
      <c r="J24" s="299"/>
      <c r="K24" s="300"/>
      <c r="L24" s="300"/>
      <c r="M24" s="300"/>
      <c r="N24" s="300"/>
      <c r="O24" s="300"/>
      <c r="P24" s="300"/>
      <c r="Q24" s="300"/>
      <c r="R24" s="300"/>
      <c r="S24" s="300"/>
      <c r="T24" s="300"/>
      <c r="U24" s="300"/>
      <c r="V24" s="300"/>
      <c r="W24" s="300"/>
      <c r="X24" s="300"/>
      <c r="Y24" s="300"/>
      <c r="Z24" s="300"/>
      <c r="AA24" s="300"/>
      <c r="AB24" s="301"/>
      <c r="AD24" s="237"/>
      <c r="AE24" s="236"/>
      <c r="AF24" s="236"/>
      <c r="AG24" s="236"/>
      <c r="AH24" s="236"/>
      <c r="AI24" s="236"/>
      <c r="AJ24" s="236"/>
      <c r="AK24" s="236"/>
      <c r="AL24" s="236"/>
      <c r="AM24" s="236"/>
      <c r="AN24" s="236"/>
      <c r="AO24" s="236"/>
      <c r="AP24" s="238"/>
    </row>
    <row r="25" spans="10:42" ht="12.75" customHeight="1">
      <c r="J25" s="299"/>
      <c r="K25" s="300"/>
      <c r="L25" s="300"/>
      <c r="M25" s="300"/>
      <c r="N25" s="300"/>
      <c r="O25" s="300"/>
      <c r="P25" s="300"/>
      <c r="Q25" s="300"/>
      <c r="R25" s="300"/>
      <c r="S25" s="300"/>
      <c r="T25" s="300"/>
      <c r="U25" s="300"/>
      <c r="V25" s="300"/>
      <c r="W25" s="300"/>
      <c r="X25" s="300"/>
      <c r="Y25" s="300"/>
      <c r="Z25" s="300"/>
      <c r="AA25" s="300"/>
      <c r="AB25" s="301"/>
      <c r="AD25" s="237"/>
      <c r="AE25" s="312" t="s">
        <v>167</v>
      </c>
      <c r="AF25" s="312"/>
      <c r="AG25" s="312"/>
      <c r="AH25" s="312"/>
      <c r="AI25" s="312"/>
      <c r="AJ25" s="312"/>
      <c r="AK25" s="312"/>
      <c r="AL25" s="312"/>
      <c r="AM25" s="312"/>
      <c r="AN25" s="312"/>
      <c r="AO25" s="312"/>
      <c r="AP25" s="238"/>
    </row>
    <row r="26" spans="10:42" ht="12.75">
      <c r="J26" s="299"/>
      <c r="K26" s="300"/>
      <c r="L26" s="300"/>
      <c r="M26" s="300"/>
      <c r="N26" s="300"/>
      <c r="O26" s="300"/>
      <c r="P26" s="300"/>
      <c r="Q26" s="300"/>
      <c r="R26" s="300"/>
      <c r="S26" s="300"/>
      <c r="T26" s="300"/>
      <c r="U26" s="300"/>
      <c r="V26" s="300"/>
      <c r="W26" s="300"/>
      <c r="X26" s="300"/>
      <c r="Y26" s="300"/>
      <c r="Z26" s="300"/>
      <c r="AA26" s="300"/>
      <c r="AB26" s="301"/>
      <c r="AD26" s="237"/>
      <c r="AE26" s="312"/>
      <c r="AF26" s="312"/>
      <c r="AG26" s="312"/>
      <c r="AH26" s="312"/>
      <c r="AI26" s="312"/>
      <c r="AJ26" s="312"/>
      <c r="AK26" s="312"/>
      <c r="AL26" s="312"/>
      <c r="AM26" s="312"/>
      <c r="AN26" s="312"/>
      <c r="AO26" s="312"/>
      <c r="AP26" s="238"/>
    </row>
    <row r="27" spans="10:42" ht="13.5" customHeight="1" thickBot="1">
      <c r="J27" s="302"/>
      <c r="K27" s="303"/>
      <c r="L27" s="303"/>
      <c r="M27" s="303"/>
      <c r="N27" s="303"/>
      <c r="O27" s="303"/>
      <c r="P27" s="303"/>
      <c r="Q27" s="303"/>
      <c r="R27" s="303"/>
      <c r="S27" s="303"/>
      <c r="T27" s="303"/>
      <c r="U27" s="303"/>
      <c r="V27" s="303"/>
      <c r="W27" s="303"/>
      <c r="X27" s="303"/>
      <c r="Y27" s="303"/>
      <c r="Z27" s="303"/>
      <c r="AA27" s="303"/>
      <c r="AB27" s="304"/>
      <c r="AD27" s="237"/>
      <c r="AE27" s="312"/>
      <c r="AF27" s="312"/>
      <c r="AG27" s="312"/>
      <c r="AH27" s="312"/>
      <c r="AI27" s="312"/>
      <c r="AJ27" s="312"/>
      <c r="AK27" s="312"/>
      <c r="AL27" s="312"/>
      <c r="AM27" s="312"/>
      <c r="AN27" s="312"/>
      <c r="AO27" s="312"/>
      <c r="AP27" s="238"/>
    </row>
    <row r="28" spans="10:42" ht="12.75" customHeight="1">
      <c r="J28" s="305" t="s">
        <v>165</v>
      </c>
      <c r="K28" s="306"/>
      <c r="L28" s="306"/>
      <c r="M28" s="306"/>
      <c r="N28" s="306"/>
      <c r="O28" s="306"/>
      <c r="P28" s="306"/>
      <c r="Q28" s="306"/>
      <c r="R28" s="306"/>
      <c r="S28" s="306"/>
      <c r="T28" s="306"/>
      <c r="U28" s="306"/>
      <c r="V28" s="306"/>
      <c r="W28" s="306"/>
      <c r="X28" s="306"/>
      <c r="Y28" s="306"/>
      <c r="Z28" s="306"/>
      <c r="AA28" s="306"/>
      <c r="AB28" s="277"/>
      <c r="AD28" s="237"/>
      <c r="AE28" s="312"/>
      <c r="AF28" s="312"/>
      <c r="AG28" s="312"/>
      <c r="AH28" s="312"/>
      <c r="AI28" s="312"/>
      <c r="AJ28" s="312"/>
      <c r="AK28" s="312"/>
      <c r="AL28" s="312"/>
      <c r="AM28" s="312"/>
      <c r="AN28" s="312"/>
      <c r="AO28" s="312"/>
      <c r="AP28" s="238"/>
    </row>
    <row r="29" spans="10:42" ht="12.75" customHeight="1">
      <c r="J29" s="278"/>
      <c r="K29" s="279"/>
      <c r="L29" s="279"/>
      <c r="M29" s="279"/>
      <c r="N29" s="279"/>
      <c r="O29" s="279"/>
      <c r="P29" s="279"/>
      <c r="Q29" s="279"/>
      <c r="R29" s="279"/>
      <c r="S29" s="279"/>
      <c r="T29" s="279"/>
      <c r="U29" s="279"/>
      <c r="V29" s="279"/>
      <c r="W29" s="279"/>
      <c r="X29" s="279"/>
      <c r="Y29" s="279"/>
      <c r="Z29" s="279"/>
      <c r="AA29" s="279"/>
      <c r="AB29" s="280"/>
      <c r="AD29" s="237"/>
      <c r="AE29" s="312"/>
      <c r="AF29" s="312"/>
      <c r="AG29" s="312"/>
      <c r="AH29" s="312"/>
      <c r="AI29" s="312"/>
      <c r="AJ29" s="312"/>
      <c r="AK29" s="312"/>
      <c r="AL29" s="312"/>
      <c r="AM29" s="312"/>
      <c r="AN29" s="312"/>
      <c r="AO29" s="312"/>
      <c r="AP29" s="238"/>
    </row>
    <row r="30" spans="10:42" ht="13.5" customHeight="1" thickBot="1">
      <c r="J30" s="276"/>
      <c r="K30" s="307"/>
      <c r="L30" s="307"/>
      <c r="M30" s="307"/>
      <c r="N30" s="307"/>
      <c r="O30" s="307"/>
      <c r="P30" s="307"/>
      <c r="Q30" s="307"/>
      <c r="R30" s="307"/>
      <c r="S30" s="307"/>
      <c r="T30" s="307"/>
      <c r="U30" s="307"/>
      <c r="V30" s="307"/>
      <c r="W30" s="307"/>
      <c r="X30" s="307"/>
      <c r="Y30" s="307"/>
      <c r="Z30" s="307"/>
      <c r="AA30" s="307"/>
      <c r="AB30" s="308"/>
      <c r="AD30" s="239"/>
      <c r="AE30" s="240"/>
      <c r="AF30" s="240"/>
      <c r="AG30" s="240"/>
      <c r="AH30" s="240"/>
      <c r="AI30" s="240"/>
      <c r="AJ30" s="240"/>
      <c r="AK30" s="240"/>
      <c r="AL30" s="240"/>
      <c r="AM30" s="240"/>
      <c r="AN30" s="240"/>
      <c r="AO30" s="240"/>
      <c r="AP30" s="241"/>
    </row>
  </sheetData>
  <sheetProtection password="B210" sheet="1" objects="1" scenarios="1"/>
  <mergeCells count="12">
    <mergeCell ref="G9:H9"/>
    <mergeCell ref="J5:BC5"/>
    <mergeCell ref="H4:H8"/>
    <mergeCell ref="C4:C8"/>
    <mergeCell ref="D4:D8"/>
    <mergeCell ref="F4:F8"/>
    <mergeCell ref="G4:G8"/>
    <mergeCell ref="E4:E8"/>
    <mergeCell ref="J23:AB27"/>
    <mergeCell ref="J28:AB30"/>
    <mergeCell ref="AD23:AP23"/>
    <mergeCell ref="AE25:AO29"/>
  </mergeCells>
  <conditionalFormatting sqref="I9:BD9">
    <cfRule type="expression" priority="1" dxfId="3" stopIfTrue="1">
      <formula>BF9&gt;5</formula>
    </cfRule>
    <cfRule type="expression" priority="2" dxfId="4" stopIfTrue="1">
      <formula>BF9&gt;3</formula>
    </cfRule>
    <cfRule type="expression" priority="3" dxfId="5" stopIfTrue="1">
      <formula>BF9&gt;0</formula>
    </cfRule>
  </conditionalFormatting>
  <conditionalFormatting sqref="I10:BD21">
    <cfRule type="expression" priority="4" dxfId="6" stopIfTrue="1">
      <formula>BF10&gt;5</formula>
    </cfRule>
    <cfRule type="expression" priority="5" dxfId="7" stopIfTrue="1">
      <formula>BF10&gt;3</formula>
    </cfRule>
    <cfRule type="expression" priority="6" dxfId="8" stopIfTrue="1">
      <formula>BF10&gt;0</formula>
    </cfRule>
  </conditionalFormatting>
  <hyperlinks>
    <hyperlink ref="J28" r:id="rId1" display="http://urlaubsplaner.jgm-software.com"/>
  </hyperlink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1:CD76"/>
  <sheetViews>
    <sheetView showGridLines="0" showRowColHeaders="0" tabSelected="1"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11.421875" defaultRowHeight="12.75"/>
  <cols>
    <col min="1" max="1" width="2.00390625" style="36" customWidth="1"/>
    <col min="2" max="2" width="24.57421875" style="35" customWidth="1"/>
    <col min="3" max="4" width="4.8515625" style="81" customWidth="1"/>
    <col min="5" max="8" width="4.28125" style="36" customWidth="1"/>
    <col min="9" max="9" width="4.28125" style="37" customWidth="1"/>
    <col min="10" max="12" width="4.28125" style="36" customWidth="1"/>
    <col min="13" max="13" width="4.28125" style="37" customWidth="1"/>
    <col min="14" max="16" width="4.28125" style="36" customWidth="1"/>
    <col min="17" max="17" width="4.28125" style="37" customWidth="1"/>
    <col min="18" max="20" width="4.28125" style="36" customWidth="1"/>
    <col min="21" max="21" width="4.28125" style="37" customWidth="1"/>
    <col min="22" max="24" width="4.28125" style="36" customWidth="1"/>
    <col min="25" max="25" width="4.28125" style="37" customWidth="1"/>
    <col min="26" max="28" width="4.28125" style="36" customWidth="1"/>
    <col min="29" max="29" width="4.28125" style="37" customWidth="1"/>
    <col min="30" max="32" width="4.28125" style="36" customWidth="1"/>
    <col min="33" max="33" width="4.28125" style="37" customWidth="1"/>
    <col min="34" max="35" width="4.28125" style="36" customWidth="1"/>
    <col min="36" max="37" width="11.421875" style="50" customWidth="1"/>
    <col min="38" max="68" width="3.7109375" style="50" customWidth="1"/>
    <col min="69" max="82" width="11.421875" style="50" customWidth="1"/>
    <col min="83" max="16384" width="11.421875" style="36" customWidth="1"/>
  </cols>
  <sheetData>
    <row r="1" spans="26:35" ht="12.75">
      <c r="Z1" s="38">
        <f>Stammdaten!D11+1</f>
        <v>1</v>
      </c>
      <c r="AI1" s="38">
        <v>1</v>
      </c>
    </row>
    <row r="2" spans="2:82" s="21" customFormat="1" ht="15.75">
      <c r="B2" s="39" t="str">
        <f>INDEX(monate,AI1,1)</f>
        <v>Januar</v>
      </c>
      <c r="C2" s="82"/>
      <c r="D2" s="82"/>
      <c r="E2" s="40"/>
      <c r="F2" s="40"/>
      <c r="G2" s="40"/>
      <c r="H2" s="40"/>
      <c r="I2" s="40"/>
      <c r="J2" s="40"/>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ht="12.75">
      <c r="B3" s="37"/>
    </row>
    <row r="4" spans="2:35" ht="63.75" customHeight="1">
      <c r="B4" s="41" t="s">
        <v>81</v>
      </c>
      <c r="C4" s="345" t="s">
        <v>13</v>
      </c>
      <c r="D4" s="343" t="s">
        <v>71</v>
      </c>
      <c r="E4" s="243">
        <f>DATE(sys!J16,AI1,1)</f>
        <v>41640</v>
      </c>
      <c r="F4" s="243">
        <f>E4+1</f>
        <v>41641</v>
      </c>
      <c r="G4" s="243">
        <f aca="true" t="shared" si="0" ref="G4:AI4">F4+1</f>
        <v>41642</v>
      </c>
      <c r="H4" s="243">
        <f t="shared" si="0"/>
        <v>41643</v>
      </c>
      <c r="I4" s="243">
        <f t="shared" si="0"/>
        <v>41644</v>
      </c>
      <c r="J4" s="243">
        <f t="shared" si="0"/>
        <v>41645</v>
      </c>
      <c r="K4" s="243">
        <f t="shared" si="0"/>
        <v>41646</v>
      </c>
      <c r="L4" s="243">
        <f t="shared" si="0"/>
        <v>41647</v>
      </c>
      <c r="M4" s="243">
        <f t="shared" si="0"/>
        <v>41648</v>
      </c>
      <c r="N4" s="243">
        <f t="shared" si="0"/>
        <v>41649</v>
      </c>
      <c r="O4" s="243">
        <f t="shared" si="0"/>
        <v>41650</v>
      </c>
      <c r="P4" s="243">
        <f t="shared" si="0"/>
        <v>41651</v>
      </c>
      <c r="Q4" s="243">
        <f t="shared" si="0"/>
        <v>41652</v>
      </c>
      <c r="R4" s="243">
        <f t="shared" si="0"/>
        <v>41653</v>
      </c>
      <c r="S4" s="243">
        <f t="shared" si="0"/>
        <v>41654</v>
      </c>
      <c r="T4" s="243">
        <f t="shared" si="0"/>
        <v>41655</v>
      </c>
      <c r="U4" s="243">
        <f t="shared" si="0"/>
        <v>41656</v>
      </c>
      <c r="V4" s="243">
        <f t="shared" si="0"/>
        <v>41657</v>
      </c>
      <c r="W4" s="243">
        <f t="shared" si="0"/>
        <v>41658</v>
      </c>
      <c r="X4" s="243">
        <f t="shared" si="0"/>
        <v>41659</v>
      </c>
      <c r="Y4" s="243">
        <f t="shared" si="0"/>
        <v>41660</v>
      </c>
      <c r="Z4" s="243">
        <f t="shared" si="0"/>
        <v>41661</v>
      </c>
      <c r="AA4" s="243">
        <f t="shared" si="0"/>
        <v>41662</v>
      </c>
      <c r="AB4" s="243">
        <f t="shared" si="0"/>
        <v>41663</v>
      </c>
      <c r="AC4" s="243">
        <f t="shared" si="0"/>
        <v>41664</v>
      </c>
      <c r="AD4" s="243">
        <f t="shared" si="0"/>
        <v>41665</v>
      </c>
      <c r="AE4" s="243">
        <f t="shared" si="0"/>
        <v>41666</v>
      </c>
      <c r="AF4" s="243">
        <f t="shared" si="0"/>
        <v>41667</v>
      </c>
      <c r="AG4" s="243">
        <f t="shared" si="0"/>
        <v>41668</v>
      </c>
      <c r="AH4" s="243">
        <f t="shared" si="0"/>
        <v>41669</v>
      </c>
      <c r="AI4" s="244">
        <f t="shared" si="0"/>
        <v>41670</v>
      </c>
    </row>
    <row r="5" spans="2:35" ht="15.75" customHeight="1" hidden="1">
      <c r="B5" s="42" t="s">
        <v>14</v>
      </c>
      <c r="C5" s="346"/>
      <c r="D5" s="344"/>
      <c r="E5" s="43">
        <f>COUNTIF(feiertage,E4)</f>
        <v>1</v>
      </c>
      <c r="F5" s="43">
        <f aca="true" t="shared" si="1" ref="F5:AI5">COUNTIF(feiertage,F4)</f>
        <v>0</v>
      </c>
      <c r="G5" s="43">
        <f t="shared" si="1"/>
        <v>0</v>
      </c>
      <c r="H5" s="43">
        <f t="shared" si="1"/>
        <v>0</v>
      </c>
      <c r="I5" s="43">
        <f t="shared" si="1"/>
        <v>0</v>
      </c>
      <c r="J5" s="43">
        <f t="shared" si="1"/>
        <v>1</v>
      </c>
      <c r="K5" s="43">
        <f t="shared" si="1"/>
        <v>0</v>
      </c>
      <c r="L5" s="43">
        <f t="shared" si="1"/>
        <v>0</v>
      </c>
      <c r="M5" s="43">
        <f t="shared" si="1"/>
        <v>0</v>
      </c>
      <c r="N5" s="43">
        <f t="shared" si="1"/>
        <v>0</v>
      </c>
      <c r="O5" s="43">
        <f t="shared" si="1"/>
        <v>0</v>
      </c>
      <c r="P5" s="43">
        <f t="shared" si="1"/>
        <v>0</v>
      </c>
      <c r="Q5" s="43">
        <f t="shared" si="1"/>
        <v>0</v>
      </c>
      <c r="R5" s="43">
        <f t="shared" si="1"/>
        <v>0</v>
      </c>
      <c r="S5" s="43">
        <f t="shared" si="1"/>
        <v>0</v>
      </c>
      <c r="T5" s="43">
        <f t="shared" si="1"/>
        <v>0</v>
      </c>
      <c r="U5" s="43">
        <f t="shared" si="1"/>
        <v>0</v>
      </c>
      <c r="V5" s="43">
        <f t="shared" si="1"/>
        <v>0</v>
      </c>
      <c r="W5" s="43">
        <f t="shared" si="1"/>
        <v>0</v>
      </c>
      <c r="X5" s="43">
        <f t="shared" si="1"/>
        <v>0</v>
      </c>
      <c r="Y5" s="43">
        <f t="shared" si="1"/>
        <v>0</v>
      </c>
      <c r="Z5" s="43">
        <f t="shared" si="1"/>
        <v>0</v>
      </c>
      <c r="AA5" s="43">
        <f t="shared" si="1"/>
        <v>0</v>
      </c>
      <c r="AB5" s="43">
        <f t="shared" si="1"/>
        <v>0</v>
      </c>
      <c r="AC5" s="43">
        <f t="shared" si="1"/>
        <v>0</v>
      </c>
      <c r="AD5" s="43">
        <f t="shared" si="1"/>
        <v>0</v>
      </c>
      <c r="AE5" s="43">
        <f t="shared" si="1"/>
        <v>0</v>
      </c>
      <c r="AF5" s="43">
        <f t="shared" si="1"/>
        <v>0</v>
      </c>
      <c r="AG5" s="43">
        <f t="shared" si="1"/>
        <v>0</v>
      </c>
      <c r="AH5" s="43">
        <f t="shared" si="1"/>
        <v>0</v>
      </c>
      <c r="AI5" s="44">
        <f t="shared" si="1"/>
        <v>0</v>
      </c>
    </row>
    <row r="6" spans="2:35" ht="15.75" customHeight="1" hidden="1">
      <c r="B6" s="42" t="s">
        <v>28</v>
      </c>
      <c r="C6" s="346"/>
      <c r="D6" s="344"/>
      <c r="E6" s="43">
        <f>WEEKDAY(E4,2)</f>
        <v>3</v>
      </c>
      <c r="F6" s="43">
        <f aca="true" t="shared" si="2" ref="F6:AI6">WEEKDAY(F4,2)</f>
        <v>4</v>
      </c>
      <c r="G6" s="43">
        <f t="shared" si="2"/>
        <v>5</v>
      </c>
      <c r="H6" s="43">
        <f t="shared" si="2"/>
        <v>6</v>
      </c>
      <c r="I6" s="43">
        <f t="shared" si="2"/>
        <v>7</v>
      </c>
      <c r="J6" s="43">
        <f t="shared" si="2"/>
        <v>1</v>
      </c>
      <c r="K6" s="43">
        <f t="shared" si="2"/>
        <v>2</v>
      </c>
      <c r="L6" s="43">
        <f t="shared" si="2"/>
        <v>3</v>
      </c>
      <c r="M6" s="43">
        <f t="shared" si="2"/>
        <v>4</v>
      </c>
      <c r="N6" s="43">
        <f t="shared" si="2"/>
        <v>5</v>
      </c>
      <c r="O6" s="43">
        <f t="shared" si="2"/>
        <v>6</v>
      </c>
      <c r="P6" s="43">
        <f t="shared" si="2"/>
        <v>7</v>
      </c>
      <c r="Q6" s="43">
        <f t="shared" si="2"/>
        <v>1</v>
      </c>
      <c r="R6" s="43">
        <f t="shared" si="2"/>
        <v>2</v>
      </c>
      <c r="S6" s="43">
        <f t="shared" si="2"/>
        <v>3</v>
      </c>
      <c r="T6" s="43">
        <f t="shared" si="2"/>
        <v>4</v>
      </c>
      <c r="U6" s="43">
        <f t="shared" si="2"/>
        <v>5</v>
      </c>
      <c r="V6" s="43">
        <f t="shared" si="2"/>
        <v>6</v>
      </c>
      <c r="W6" s="43">
        <f t="shared" si="2"/>
        <v>7</v>
      </c>
      <c r="X6" s="43">
        <f t="shared" si="2"/>
        <v>1</v>
      </c>
      <c r="Y6" s="43">
        <f t="shared" si="2"/>
        <v>2</v>
      </c>
      <c r="Z6" s="43">
        <f t="shared" si="2"/>
        <v>3</v>
      </c>
      <c r="AA6" s="43">
        <f t="shared" si="2"/>
        <v>4</v>
      </c>
      <c r="AB6" s="43">
        <f t="shared" si="2"/>
        <v>5</v>
      </c>
      <c r="AC6" s="43">
        <f t="shared" si="2"/>
        <v>6</v>
      </c>
      <c r="AD6" s="43">
        <f t="shared" si="2"/>
        <v>7</v>
      </c>
      <c r="AE6" s="43">
        <f t="shared" si="2"/>
        <v>1</v>
      </c>
      <c r="AF6" s="43">
        <f t="shared" si="2"/>
        <v>2</v>
      </c>
      <c r="AG6" s="43">
        <f t="shared" si="2"/>
        <v>3</v>
      </c>
      <c r="AH6" s="43">
        <f t="shared" si="2"/>
        <v>4</v>
      </c>
      <c r="AI6" s="44">
        <f t="shared" si="2"/>
        <v>5</v>
      </c>
    </row>
    <row r="7" spans="2:68" ht="12.75">
      <c r="B7" s="45"/>
      <c r="C7" s="346"/>
      <c r="D7" s="344"/>
      <c r="E7" s="194" t="str">
        <f>INDEX(sys!$B$16:$C$22,E$6,2)</f>
        <v>Mi</v>
      </c>
      <c r="F7" s="194" t="str">
        <f>INDEX(sys!$B$16:$C$22,F$6,2)</f>
        <v>Do</v>
      </c>
      <c r="G7" s="194" t="str">
        <f>INDEX(sys!$B$16:$C$22,G$6,2)</f>
        <v>Fr</v>
      </c>
      <c r="H7" s="194" t="str">
        <f>INDEX(sys!$B$16:$C$22,H$6,2)</f>
        <v>Sa</v>
      </c>
      <c r="I7" s="194" t="str">
        <f>INDEX(sys!$B$16:$C$22,I$6,2)</f>
        <v>So</v>
      </c>
      <c r="J7" s="194" t="str">
        <f>INDEX(sys!$B$16:$C$22,J$6,2)</f>
        <v>Mo</v>
      </c>
      <c r="K7" s="194" t="str">
        <f>INDEX(sys!$B$16:$C$22,K$6,2)</f>
        <v>Di</v>
      </c>
      <c r="L7" s="194" t="str">
        <f>INDEX(sys!$B$16:$C$22,L$6,2)</f>
        <v>Mi</v>
      </c>
      <c r="M7" s="194" t="str">
        <f>INDEX(sys!$B$16:$C$22,M$6,2)</f>
        <v>Do</v>
      </c>
      <c r="N7" s="194" t="str">
        <f>INDEX(sys!$B$16:$C$22,N$6,2)</f>
        <v>Fr</v>
      </c>
      <c r="O7" s="194" t="str">
        <f>INDEX(sys!$B$16:$C$22,O$6,2)</f>
        <v>Sa</v>
      </c>
      <c r="P7" s="194" t="str">
        <f>INDEX(sys!$B$16:$C$22,P$6,2)</f>
        <v>So</v>
      </c>
      <c r="Q7" s="194" t="str">
        <f>INDEX(sys!$B$16:$C$22,Q$6,2)</f>
        <v>Mo</v>
      </c>
      <c r="R7" s="194" t="str">
        <f>INDEX(sys!$B$16:$C$22,R$6,2)</f>
        <v>Di</v>
      </c>
      <c r="S7" s="194" t="str">
        <f>INDEX(sys!$B$16:$C$22,S$6,2)</f>
        <v>Mi</v>
      </c>
      <c r="T7" s="194" t="str">
        <f>INDEX(sys!$B$16:$C$22,T$6,2)</f>
        <v>Do</v>
      </c>
      <c r="U7" s="194" t="str">
        <f>INDEX(sys!$B$16:$C$22,U$6,2)</f>
        <v>Fr</v>
      </c>
      <c r="V7" s="194" t="str">
        <f>INDEX(sys!$B$16:$C$22,V$6,2)</f>
        <v>Sa</v>
      </c>
      <c r="W7" s="194" t="str">
        <f>INDEX(sys!$B$16:$C$22,W$6,2)</f>
        <v>So</v>
      </c>
      <c r="X7" s="194" t="str">
        <f>INDEX(sys!$B$16:$C$22,X$6,2)</f>
        <v>Mo</v>
      </c>
      <c r="Y7" s="194" t="str">
        <f>INDEX(sys!$B$16:$C$22,Y$6,2)</f>
        <v>Di</v>
      </c>
      <c r="Z7" s="194" t="str">
        <f>INDEX(sys!$B$16:$C$22,Z$6,2)</f>
        <v>Mi</v>
      </c>
      <c r="AA7" s="194" t="str">
        <f>INDEX(sys!$B$16:$C$22,AA$6,2)</f>
        <v>Do</v>
      </c>
      <c r="AB7" s="194" t="str">
        <f>INDEX(sys!$B$16:$C$22,AB$6,2)</f>
        <v>Fr</v>
      </c>
      <c r="AC7" s="194" t="str">
        <f>INDEX(sys!$B$16:$C$22,AC$6,2)</f>
        <v>Sa</v>
      </c>
      <c r="AD7" s="194" t="str">
        <f>INDEX(sys!$B$16:$C$22,AD$6,2)</f>
        <v>So</v>
      </c>
      <c r="AE7" s="194" t="str">
        <f>INDEX(sys!$B$16:$C$22,AE$6,2)</f>
        <v>Mo</v>
      </c>
      <c r="AF7" s="194" t="str">
        <f>INDEX(sys!$B$16:$C$22,AF$6,2)</f>
        <v>Di</v>
      </c>
      <c r="AG7" s="194" t="str">
        <f>INDEX(sys!$B$16:$C$22,AG$6,2)</f>
        <v>Mi</v>
      </c>
      <c r="AH7" s="194" t="str">
        <f>INDEX(sys!$B$16:$C$22,AH$6,2)</f>
        <v>Do</v>
      </c>
      <c r="AI7" s="195" t="str">
        <f>INDEX(sys!$B$16:$C$22,AI$6,2)</f>
        <v>Fr</v>
      </c>
      <c r="AL7" s="50">
        <v>1</v>
      </c>
      <c r="AM7" s="50">
        <v>2</v>
      </c>
      <c r="AN7" s="50">
        <v>3</v>
      </c>
      <c r="AO7" s="50">
        <v>4</v>
      </c>
      <c r="AP7" s="50">
        <v>5</v>
      </c>
      <c r="AQ7" s="50">
        <v>6</v>
      </c>
      <c r="AR7" s="50">
        <v>7</v>
      </c>
      <c r="AS7" s="50">
        <v>8</v>
      </c>
      <c r="AT7" s="50">
        <v>9</v>
      </c>
      <c r="AU7" s="50">
        <v>10</v>
      </c>
      <c r="AV7" s="50">
        <v>11</v>
      </c>
      <c r="AW7" s="50">
        <v>12</v>
      </c>
      <c r="AX7" s="50">
        <v>13</v>
      </c>
      <c r="AY7" s="50">
        <v>14</v>
      </c>
      <c r="AZ7" s="50">
        <v>15</v>
      </c>
      <c r="BA7" s="50">
        <v>16</v>
      </c>
      <c r="BB7" s="50">
        <v>17</v>
      </c>
      <c r="BC7" s="50">
        <v>18</v>
      </c>
      <c r="BD7" s="50">
        <v>19</v>
      </c>
      <c r="BE7" s="50">
        <v>20</v>
      </c>
      <c r="BF7" s="50">
        <v>21</v>
      </c>
      <c r="BG7" s="50">
        <v>22</v>
      </c>
      <c r="BH7" s="50">
        <v>23</v>
      </c>
      <c r="BI7" s="50">
        <v>24</v>
      </c>
      <c r="BJ7" s="50">
        <v>25</v>
      </c>
      <c r="BK7" s="50">
        <v>26</v>
      </c>
      <c r="BL7" s="50">
        <v>27</v>
      </c>
      <c r="BM7" s="50">
        <v>28</v>
      </c>
      <c r="BN7" s="50">
        <v>29</v>
      </c>
      <c r="BO7" s="50">
        <v>30</v>
      </c>
      <c r="BP7" s="50">
        <v>31</v>
      </c>
    </row>
    <row r="8" spans="2:36" ht="12.75">
      <c r="B8" s="192"/>
      <c r="C8" s="347" t="s">
        <v>122</v>
      </c>
      <c r="D8" s="348"/>
      <c r="E8" s="199">
        <f>IF(OR(AND(E4&gt;Schulferien!$C8,E4&lt;Schulferien!$D8),AND(E4&gt;Schulferien!$E8,E4&lt;Schulferien!$F8),AND(E4&gt;Schulferien!$G8,E4&lt;Schulferien!$H8),AND(E4&gt;Schulferien!$I8,E4&lt;Schulferien!$J8),AND(E4&gt;Schulferien!$K8,E4&lt;Schulferien!$L8),AND(E4&gt;Schulferien!$M8,E4&lt;Schulferien!$N8),AND(E4&gt;Schulferien!$O8,E4&lt;Schulferien!$P8),AND(E4&gt;Schulferien!$Q8,E4&lt;Schulferien!$R8),AND(E4&gt;Schulferien!$S8,E4&lt;Schulferien!$T8),),1,0)</f>
        <v>1</v>
      </c>
      <c r="F8" s="199">
        <f>IF(OR(AND(F4&gt;Schulferien!$C8,F4&lt;Schulferien!$D8),AND(F4&gt;Schulferien!$E8,F4&lt;Schulferien!$F8),AND(F4&gt;Schulferien!$G8,F4&lt;Schulferien!$H8),AND(F4&gt;Schulferien!$I8,F4&lt;Schulferien!$J8),AND(F4&gt;Schulferien!$K8,F4&lt;Schulferien!$L8),AND(F4&gt;Schulferien!$M8,F4&lt;Schulferien!$N8),AND(F4&gt;Schulferien!$O8,F4&lt;Schulferien!$P8),AND(F4&gt;Schulferien!$Q8,F4&lt;Schulferien!$R8),AND(F4&gt;Schulferien!$S8,F4&lt;Schulferien!$T8),),1,0)</f>
        <v>1</v>
      </c>
      <c r="G8" s="199">
        <f>IF(OR(AND(G4&gt;Schulferien!$C8,G4&lt;Schulferien!$D8),AND(G4&gt;Schulferien!$E8,G4&lt;Schulferien!$F8),AND(G4&gt;Schulferien!$G8,G4&lt;Schulferien!$H8),AND(G4&gt;Schulferien!$I8,G4&lt;Schulferien!$J8),AND(G4&gt;Schulferien!$K8,G4&lt;Schulferien!$L8),AND(G4&gt;Schulferien!$M8,G4&lt;Schulferien!$N8),AND(G4&gt;Schulferien!$O8,G4&lt;Schulferien!$P8),AND(G4&gt;Schulferien!$Q8,G4&lt;Schulferien!$R8),AND(G4&gt;Schulferien!$S8,G4&lt;Schulferien!$T8),),1,0)</f>
        <v>1</v>
      </c>
      <c r="H8" s="199">
        <f>IF(OR(AND(H4&gt;Schulferien!$C8,H4&lt;Schulferien!$D8),AND(H4&gt;Schulferien!$E8,H4&lt;Schulferien!$F8),AND(H4&gt;Schulferien!$G8,H4&lt;Schulferien!$H8),AND(H4&gt;Schulferien!$I8,H4&lt;Schulferien!$J8),AND(H4&gt;Schulferien!$K8,H4&lt;Schulferien!$L8),AND(H4&gt;Schulferien!$M8,H4&lt;Schulferien!$N8),AND(H4&gt;Schulferien!$O8,H4&lt;Schulferien!$P8),AND(H4&gt;Schulferien!$Q8,H4&lt;Schulferien!$R8),AND(H4&gt;Schulferien!$S8,H4&lt;Schulferien!$T8),),1,0)</f>
        <v>1</v>
      </c>
      <c r="I8" s="199">
        <f>IF(OR(AND(I4&gt;Schulferien!$C8,I4&lt;Schulferien!$D8),AND(I4&gt;Schulferien!$E8,I4&lt;Schulferien!$F8),AND(I4&gt;Schulferien!$G8,I4&lt;Schulferien!$H8),AND(I4&gt;Schulferien!$I8,I4&lt;Schulferien!$J8),AND(I4&gt;Schulferien!$K8,I4&lt;Schulferien!$L8),AND(I4&gt;Schulferien!$M8,I4&lt;Schulferien!$N8),AND(I4&gt;Schulferien!$O8,I4&lt;Schulferien!$P8),AND(I4&gt;Schulferien!$Q8,I4&lt;Schulferien!$R8),AND(I4&gt;Schulferien!$S8,I4&lt;Schulferien!$T8),),1,0)</f>
        <v>0</v>
      </c>
      <c r="J8" s="199">
        <f>IF(OR(AND(J4&gt;Schulferien!$C8,J4&lt;Schulferien!$D8),AND(J4&gt;Schulferien!$E8,J4&lt;Schulferien!$F8),AND(J4&gt;Schulferien!$G8,J4&lt;Schulferien!$H8),AND(J4&gt;Schulferien!$I8,J4&lt;Schulferien!$J8),AND(J4&gt;Schulferien!$K8,J4&lt;Schulferien!$L8),AND(J4&gt;Schulferien!$M8,J4&lt;Schulferien!$N8),AND(J4&gt;Schulferien!$O8,J4&lt;Schulferien!$P8),AND(J4&gt;Schulferien!$Q8,J4&lt;Schulferien!$R8),AND(J4&gt;Schulferien!$S8,J4&lt;Schulferien!$T8),),1,0)</f>
        <v>0</v>
      </c>
      <c r="K8" s="199">
        <f>IF(OR(AND(K4&gt;Schulferien!$C8,K4&lt;Schulferien!$D8),AND(K4&gt;Schulferien!$E8,K4&lt;Schulferien!$F8),AND(K4&gt;Schulferien!$G8,K4&lt;Schulferien!$H8),AND(K4&gt;Schulferien!$I8,K4&lt;Schulferien!$J8),AND(K4&gt;Schulferien!$K8,K4&lt;Schulferien!$L8),AND(K4&gt;Schulferien!$M8,K4&lt;Schulferien!$N8),AND(K4&gt;Schulferien!$O8,K4&lt;Schulferien!$P8),AND(K4&gt;Schulferien!$Q8,K4&lt;Schulferien!$R8),AND(K4&gt;Schulferien!$S8,K4&lt;Schulferien!$T8),),1,0)</f>
        <v>0</v>
      </c>
      <c r="L8" s="199">
        <f>IF(OR(AND(L4&gt;Schulferien!$C8,L4&lt;Schulferien!$D8),AND(L4&gt;Schulferien!$E8,L4&lt;Schulferien!$F8),AND(L4&gt;Schulferien!$G8,L4&lt;Schulferien!$H8),AND(L4&gt;Schulferien!$I8,L4&lt;Schulferien!$J8),AND(L4&gt;Schulferien!$K8,L4&lt;Schulferien!$L8),AND(L4&gt;Schulferien!$M8,L4&lt;Schulferien!$N8),AND(L4&gt;Schulferien!$O8,L4&lt;Schulferien!$P8),AND(L4&gt;Schulferien!$Q8,L4&lt;Schulferien!$R8),AND(L4&gt;Schulferien!$S8,L4&lt;Schulferien!$T8),),1,0)</f>
        <v>0</v>
      </c>
      <c r="M8" s="199">
        <f>IF(OR(AND(M4&gt;Schulferien!$C8,M4&lt;Schulferien!$D8),AND(M4&gt;Schulferien!$E8,M4&lt;Schulferien!$F8),AND(M4&gt;Schulferien!$G8,M4&lt;Schulferien!$H8),AND(M4&gt;Schulferien!$I8,M4&lt;Schulferien!$J8),AND(M4&gt;Schulferien!$K8,M4&lt;Schulferien!$L8),AND(M4&gt;Schulferien!$M8,M4&lt;Schulferien!$N8),AND(M4&gt;Schulferien!$O8,M4&lt;Schulferien!$P8),AND(M4&gt;Schulferien!$Q8,M4&lt;Schulferien!$R8),AND(M4&gt;Schulferien!$S8,M4&lt;Schulferien!$T8),),1,0)</f>
        <v>0</v>
      </c>
      <c r="N8" s="199">
        <f>IF(OR(AND(N4&gt;Schulferien!$C8,N4&lt;Schulferien!$D8),AND(N4&gt;Schulferien!$E8,N4&lt;Schulferien!$F8),AND(N4&gt;Schulferien!$G8,N4&lt;Schulferien!$H8),AND(N4&gt;Schulferien!$I8,N4&lt;Schulferien!$J8),AND(N4&gt;Schulferien!$K8,N4&lt;Schulferien!$L8),AND(N4&gt;Schulferien!$M8,N4&lt;Schulferien!$N8),AND(N4&gt;Schulferien!$O8,N4&lt;Schulferien!$P8),AND(N4&gt;Schulferien!$Q8,N4&lt;Schulferien!$R8),AND(N4&gt;Schulferien!$S8,N4&lt;Schulferien!$T8),),1,0)</f>
        <v>0</v>
      </c>
      <c r="O8" s="199">
        <f>IF(OR(AND(O4&gt;Schulferien!$C8,O4&lt;Schulferien!$D8),AND(O4&gt;Schulferien!$E8,O4&lt;Schulferien!$F8),AND(O4&gt;Schulferien!$G8,O4&lt;Schulferien!$H8),AND(O4&gt;Schulferien!$I8,O4&lt;Schulferien!$J8),AND(O4&gt;Schulferien!$K8,O4&lt;Schulferien!$L8),AND(O4&gt;Schulferien!$M8,O4&lt;Schulferien!$N8),AND(O4&gt;Schulferien!$O8,O4&lt;Schulferien!$P8),AND(O4&gt;Schulferien!$Q8,O4&lt;Schulferien!$R8),AND(O4&gt;Schulferien!$S8,O4&lt;Schulferien!$T8),),1,0)</f>
        <v>0</v>
      </c>
      <c r="P8" s="199">
        <f>IF(OR(AND(P4&gt;Schulferien!$C8,P4&lt;Schulferien!$D8),AND(P4&gt;Schulferien!$E8,P4&lt;Schulferien!$F8),AND(P4&gt;Schulferien!$G8,P4&lt;Schulferien!$H8),AND(P4&gt;Schulferien!$I8,P4&lt;Schulferien!$J8),AND(P4&gt;Schulferien!$K8,P4&lt;Schulferien!$L8),AND(P4&gt;Schulferien!$M8,P4&lt;Schulferien!$N8),AND(P4&gt;Schulferien!$O8,P4&lt;Schulferien!$P8),AND(P4&gt;Schulferien!$Q8,P4&lt;Schulferien!$R8),AND(P4&gt;Schulferien!$S8,P4&lt;Schulferien!$T8),),1,0)</f>
        <v>0</v>
      </c>
      <c r="Q8" s="199">
        <f>IF(OR(AND(Q4&gt;Schulferien!$C8,Q4&lt;Schulferien!$D8),AND(Q4&gt;Schulferien!$E8,Q4&lt;Schulferien!$F8),AND(Q4&gt;Schulferien!$G8,Q4&lt;Schulferien!$H8),AND(Q4&gt;Schulferien!$I8,Q4&lt;Schulferien!$J8),AND(Q4&gt;Schulferien!$K8,Q4&lt;Schulferien!$L8),AND(Q4&gt;Schulferien!$M8,Q4&lt;Schulferien!$N8),AND(Q4&gt;Schulferien!$O8,Q4&lt;Schulferien!$P8),AND(Q4&gt;Schulferien!$Q8,Q4&lt;Schulferien!$R8),AND(Q4&gt;Schulferien!$S8,Q4&lt;Schulferien!$T8),),1,0)</f>
        <v>0</v>
      </c>
      <c r="R8" s="199">
        <f>IF(OR(AND(R4&gt;Schulferien!$C8,R4&lt;Schulferien!$D8),AND(R4&gt;Schulferien!$E8,R4&lt;Schulferien!$F8),AND(R4&gt;Schulferien!$G8,R4&lt;Schulferien!$H8),AND(R4&gt;Schulferien!$I8,R4&lt;Schulferien!$J8),AND(R4&gt;Schulferien!$K8,R4&lt;Schulferien!$L8),AND(R4&gt;Schulferien!$M8,R4&lt;Schulferien!$N8),AND(R4&gt;Schulferien!$O8,R4&lt;Schulferien!$P8),AND(R4&gt;Schulferien!$Q8,R4&lt;Schulferien!$R8),AND(R4&gt;Schulferien!$S8,R4&lt;Schulferien!$T8),),1,0)</f>
        <v>0</v>
      </c>
      <c r="S8" s="199">
        <f>IF(OR(AND(S4&gt;Schulferien!$C8,S4&lt;Schulferien!$D8),AND(S4&gt;Schulferien!$E8,S4&lt;Schulferien!$F8),AND(S4&gt;Schulferien!$G8,S4&lt;Schulferien!$H8),AND(S4&gt;Schulferien!$I8,S4&lt;Schulferien!$J8),AND(S4&gt;Schulferien!$K8,S4&lt;Schulferien!$L8),AND(S4&gt;Schulferien!$M8,S4&lt;Schulferien!$N8),AND(S4&gt;Schulferien!$O8,S4&lt;Schulferien!$P8),AND(S4&gt;Schulferien!$Q8,S4&lt;Schulferien!$R8),AND(S4&gt;Schulferien!$S8,S4&lt;Schulferien!$T8),),1,0)</f>
        <v>0</v>
      </c>
      <c r="T8" s="199">
        <f>IF(OR(AND(T4&gt;Schulferien!$C8,T4&lt;Schulferien!$D8),AND(T4&gt;Schulferien!$E8,T4&lt;Schulferien!$F8),AND(T4&gt;Schulferien!$G8,T4&lt;Schulferien!$H8),AND(T4&gt;Schulferien!$I8,T4&lt;Schulferien!$J8),AND(T4&gt;Schulferien!$K8,T4&lt;Schulferien!$L8),AND(T4&gt;Schulferien!$M8,T4&lt;Schulferien!$N8),AND(T4&gt;Schulferien!$O8,T4&lt;Schulferien!$P8),AND(T4&gt;Schulferien!$Q8,T4&lt;Schulferien!$R8),AND(T4&gt;Schulferien!$S8,T4&lt;Schulferien!$T8),),1,0)</f>
        <v>0</v>
      </c>
      <c r="U8" s="199">
        <f>IF(OR(AND(U4&gt;Schulferien!$C8,U4&lt;Schulferien!$D8),AND(U4&gt;Schulferien!$E8,U4&lt;Schulferien!$F8),AND(U4&gt;Schulferien!$G8,U4&lt;Schulferien!$H8),AND(U4&gt;Schulferien!$I8,U4&lt;Schulferien!$J8),AND(U4&gt;Schulferien!$K8,U4&lt;Schulferien!$L8),AND(U4&gt;Schulferien!$M8,U4&lt;Schulferien!$N8),AND(U4&gt;Schulferien!$O8,U4&lt;Schulferien!$P8),AND(U4&gt;Schulferien!$Q8,U4&lt;Schulferien!$R8),AND(U4&gt;Schulferien!$S8,U4&lt;Schulferien!$T8),),1,0)</f>
        <v>0</v>
      </c>
      <c r="V8" s="199">
        <f>IF(OR(AND(V4&gt;Schulferien!$C8,V4&lt;Schulferien!$D8),AND(V4&gt;Schulferien!$E8,V4&lt;Schulferien!$F8),AND(V4&gt;Schulferien!$G8,V4&lt;Schulferien!$H8),AND(V4&gt;Schulferien!$I8,V4&lt;Schulferien!$J8),AND(V4&gt;Schulferien!$K8,V4&lt;Schulferien!$L8),AND(V4&gt;Schulferien!$M8,V4&lt;Schulferien!$N8),AND(V4&gt;Schulferien!$O8,V4&lt;Schulferien!$P8),AND(V4&gt;Schulferien!$Q8,V4&lt;Schulferien!$R8),AND(V4&gt;Schulferien!$S8,V4&lt;Schulferien!$T8),),1,0)</f>
        <v>0</v>
      </c>
      <c r="W8" s="199">
        <f>IF(OR(AND(W4&gt;Schulferien!$C8,W4&lt;Schulferien!$D8),AND(W4&gt;Schulferien!$E8,W4&lt;Schulferien!$F8),AND(W4&gt;Schulferien!$G8,W4&lt;Schulferien!$H8),AND(W4&gt;Schulferien!$I8,W4&lt;Schulferien!$J8),AND(W4&gt;Schulferien!$K8,W4&lt;Schulferien!$L8),AND(W4&gt;Schulferien!$M8,W4&lt;Schulferien!$N8),AND(W4&gt;Schulferien!$O8,W4&lt;Schulferien!$P8),AND(W4&gt;Schulferien!$Q8,W4&lt;Schulferien!$R8),AND(W4&gt;Schulferien!$S8,W4&lt;Schulferien!$T8),),1,0)</f>
        <v>0</v>
      </c>
      <c r="X8" s="199">
        <f>IF(OR(AND(X4&gt;Schulferien!$C8,X4&lt;Schulferien!$D8),AND(X4&gt;Schulferien!$E8,X4&lt;Schulferien!$F8),AND(X4&gt;Schulferien!$G8,X4&lt;Schulferien!$H8),AND(X4&gt;Schulferien!$I8,X4&lt;Schulferien!$J8),AND(X4&gt;Schulferien!$K8,X4&lt;Schulferien!$L8),AND(X4&gt;Schulferien!$M8,X4&lt;Schulferien!$N8),AND(X4&gt;Schulferien!$O8,X4&lt;Schulferien!$P8),AND(X4&gt;Schulferien!$Q8,X4&lt;Schulferien!$R8),AND(X4&gt;Schulferien!$S8,X4&lt;Schulferien!$T8),),1,0)</f>
        <v>0</v>
      </c>
      <c r="Y8" s="199">
        <f>IF(OR(AND(Y4&gt;Schulferien!$C8,Y4&lt;Schulferien!$D8),AND(Y4&gt;Schulferien!$E8,Y4&lt;Schulferien!$F8),AND(Y4&gt;Schulferien!$G8,Y4&lt;Schulferien!$H8),AND(Y4&gt;Schulferien!$I8,Y4&lt;Schulferien!$J8),AND(Y4&gt;Schulferien!$K8,Y4&lt;Schulferien!$L8),AND(Y4&gt;Schulferien!$M8,Y4&lt;Schulferien!$N8),AND(Y4&gt;Schulferien!$O8,Y4&lt;Schulferien!$P8),AND(Y4&gt;Schulferien!$Q8,Y4&lt;Schulferien!$R8),AND(Y4&gt;Schulferien!$S8,Y4&lt;Schulferien!$T8),),1,0)</f>
        <v>0</v>
      </c>
      <c r="Z8" s="199">
        <f>IF(OR(AND(Z4&gt;Schulferien!$C8,Z4&lt;Schulferien!$D8),AND(Z4&gt;Schulferien!$E8,Z4&lt;Schulferien!$F8),AND(Z4&gt;Schulferien!$G8,Z4&lt;Schulferien!$H8),AND(Z4&gt;Schulferien!$I8,Z4&lt;Schulferien!$J8),AND(Z4&gt;Schulferien!$K8,Z4&lt;Schulferien!$L8),AND(Z4&gt;Schulferien!$M8,Z4&lt;Schulferien!$N8),AND(Z4&gt;Schulferien!$O8,Z4&lt;Schulferien!$P8),AND(Z4&gt;Schulferien!$Q8,Z4&lt;Schulferien!$R8),AND(Z4&gt;Schulferien!$S8,Z4&lt;Schulferien!$T8),),1,0)</f>
        <v>0</v>
      </c>
      <c r="AA8" s="199">
        <f>IF(OR(AND(AA4&gt;Schulferien!$C8,AA4&lt;Schulferien!$D8),AND(AA4&gt;Schulferien!$E8,AA4&lt;Schulferien!$F8),AND(AA4&gt;Schulferien!$G8,AA4&lt;Schulferien!$H8),AND(AA4&gt;Schulferien!$I8,AA4&lt;Schulferien!$J8),AND(AA4&gt;Schulferien!$K8,AA4&lt;Schulferien!$L8),AND(AA4&gt;Schulferien!$M8,AA4&lt;Schulferien!$N8),AND(AA4&gt;Schulferien!$O8,AA4&lt;Schulferien!$P8),AND(AA4&gt;Schulferien!$Q8,AA4&lt;Schulferien!$R8),AND(AA4&gt;Schulferien!$S8,AA4&lt;Schulferien!$T8),),1,0)</f>
        <v>0</v>
      </c>
      <c r="AB8" s="199">
        <f>IF(OR(AND(AB4&gt;Schulferien!$C8,AB4&lt;Schulferien!$D8),AND(AB4&gt;Schulferien!$E8,AB4&lt;Schulferien!$F8),AND(AB4&gt;Schulferien!$G8,AB4&lt;Schulferien!$H8),AND(AB4&gt;Schulferien!$I8,AB4&lt;Schulferien!$J8),AND(AB4&gt;Schulferien!$K8,AB4&lt;Schulferien!$L8),AND(AB4&gt;Schulferien!$M8,AB4&lt;Schulferien!$N8),AND(AB4&gt;Schulferien!$O8,AB4&lt;Schulferien!$P8),AND(AB4&gt;Schulferien!$Q8,AB4&lt;Schulferien!$R8),AND(AB4&gt;Schulferien!$S8,AB4&lt;Schulferien!$T8),),1,0)</f>
        <v>0</v>
      </c>
      <c r="AC8" s="199">
        <f>IF(OR(AND(AC4&gt;Schulferien!$C8,AC4&lt;Schulferien!$D8),AND(AC4&gt;Schulferien!$E8,AC4&lt;Schulferien!$F8),AND(AC4&gt;Schulferien!$G8,AC4&lt;Schulferien!$H8),AND(AC4&gt;Schulferien!$I8,AC4&lt;Schulferien!$J8),AND(AC4&gt;Schulferien!$K8,AC4&lt;Schulferien!$L8),AND(AC4&gt;Schulferien!$M8,AC4&lt;Schulferien!$N8),AND(AC4&gt;Schulferien!$O8,AC4&lt;Schulferien!$P8),AND(AC4&gt;Schulferien!$Q8,AC4&lt;Schulferien!$R8),AND(AC4&gt;Schulferien!$S8,AC4&lt;Schulferien!$T8),),1,0)</f>
        <v>0</v>
      </c>
      <c r="AD8" s="199">
        <f>IF(OR(AND(AD4&gt;Schulferien!$C8,AD4&lt;Schulferien!$D8),AND(AD4&gt;Schulferien!$E8,AD4&lt;Schulferien!$F8),AND(AD4&gt;Schulferien!$G8,AD4&lt;Schulferien!$H8),AND(AD4&gt;Schulferien!$I8,AD4&lt;Schulferien!$J8),AND(AD4&gt;Schulferien!$K8,AD4&lt;Schulferien!$L8),AND(AD4&gt;Schulferien!$M8,AD4&lt;Schulferien!$N8),AND(AD4&gt;Schulferien!$O8,AD4&lt;Schulferien!$P8),AND(AD4&gt;Schulferien!$Q8,AD4&lt;Schulferien!$R8),AND(AD4&gt;Schulferien!$S8,AD4&lt;Schulferien!$T8),),1,0)</f>
        <v>0</v>
      </c>
      <c r="AE8" s="199">
        <f>IF(OR(AND(AE4&gt;Schulferien!$C8,AE4&lt;Schulferien!$D8),AND(AE4&gt;Schulferien!$E8,AE4&lt;Schulferien!$F8),AND(AE4&gt;Schulferien!$G8,AE4&lt;Schulferien!$H8),AND(AE4&gt;Schulferien!$I8,AE4&lt;Schulferien!$J8),AND(AE4&gt;Schulferien!$K8,AE4&lt;Schulferien!$L8),AND(AE4&gt;Schulferien!$M8,AE4&lt;Schulferien!$N8),AND(AE4&gt;Schulferien!$O8,AE4&lt;Schulferien!$P8),AND(AE4&gt;Schulferien!$Q8,AE4&lt;Schulferien!$R8),AND(AE4&gt;Schulferien!$S8,AE4&lt;Schulferien!$T8),),1,0)</f>
        <v>0</v>
      </c>
      <c r="AF8" s="199">
        <f>IF(OR(AND(AF4&gt;Schulferien!$C8,AF4&lt;Schulferien!$D8),AND(AF4&gt;Schulferien!$E8,AF4&lt;Schulferien!$F8),AND(AF4&gt;Schulferien!$G8,AF4&lt;Schulferien!$H8),AND(AF4&gt;Schulferien!$I8,AF4&lt;Schulferien!$J8),AND(AF4&gt;Schulferien!$K8,AF4&lt;Schulferien!$L8),AND(AF4&gt;Schulferien!$M8,AF4&lt;Schulferien!$N8),AND(AF4&gt;Schulferien!$O8,AF4&lt;Schulferien!$P8),AND(AF4&gt;Schulferien!$Q8,AF4&lt;Schulferien!$R8),AND(AF4&gt;Schulferien!$S8,AF4&lt;Schulferien!$T8),),1,0)</f>
        <v>0</v>
      </c>
      <c r="AG8" s="199">
        <f>IF(OR(AND(AG4&gt;Schulferien!$C8,AG4&lt;Schulferien!$D8),AND(AG4&gt;Schulferien!$E8,AG4&lt;Schulferien!$F8),AND(AG4&gt;Schulferien!$G8,AG4&lt;Schulferien!$H8),AND(AG4&gt;Schulferien!$I8,AG4&lt;Schulferien!$J8),AND(AG4&gt;Schulferien!$K8,AG4&lt;Schulferien!$L8),AND(AG4&gt;Schulferien!$M8,AG4&lt;Schulferien!$N8),AND(AG4&gt;Schulferien!$O8,AG4&lt;Schulferien!$P8),AND(AG4&gt;Schulferien!$Q8,AG4&lt;Schulferien!$R8),AND(AG4&gt;Schulferien!$S8,AG4&lt;Schulferien!$T8),),1,0)</f>
        <v>0</v>
      </c>
      <c r="AH8" s="199">
        <f>IF(OR(AND(AH4&gt;Schulferien!$C8,AH4&lt;Schulferien!$D8),AND(AH4&gt;Schulferien!$E8,AH4&lt;Schulferien!$F8),AND(AH4&gt;Schulferien!$G8,AH4&lt;Schulferien!$H8),AND(AH4&gt;Schulferien!$I8,AH4&lt;Schulferien!$J8),AND(AH4&gt;Schulferien!$K8,AH4&lt;Schulferien!$L8),AND(AH4&gt;Schulferien!$M8,AH4&lt;Schulferien!$N8),AND(AH4&gt;Schulferien!$O8,AH4&lt;Schulferien!$P8),AND(AH4&gt;Schulferien!$Q8,AH4&lt;Schulferien!$R8),AND(AH4&gt;Schulferien!$S8,AH4&lt;Schulferien!$T8),),1,0)</f>
        <v>0</v>
      </c>
      <c r="AI8" s="200">
        <f>IF(OR(AND(AI4&gt;Schulferien!$C8,AI4&lt;Schulferien!$D8),AND(AI4&gt;Schulferien!$E8,AI4&lt;Schulferien!$F8),AND(AI4&gt;Schulferien!$G8,AI4&lt;Schulferien!$H8),AND(AI4&gt;Schulferien!$I8,AI4&lt;Schulferien!$J8),AND(AI4&gt;Schulferien!$K8,AI4&lt;Schulferien!$L8),AND(AI4&gt;Schulferien!$M8,AI4&lt;Schulferien!$N8),AND(AI4&gt;Schulferien!$O8,AI4&lt;Schulferien!$P8),AND(AI4&gt;Schulferien!$Q8,AI4&lt;Schulferien!$R8),AND(AI4&gt;Schulferien!$S8,AI4&lt;Schulferien!$T8),),1,0)</f>
        <v>0</v>
      </c>
      <c r="AJ8" s="193" t="s">
        <v>123</v>
      </c>
    </row>
    <row r="9" spans="2:68" ht="12.75">
      <c r="B9" s="52" t="str">
        <f>AK9</f>
        <v>Markus Engel</v>
      </c>
      <c r="C9" s="105">
        <f aca="true" t="shared" si="3" ref="C9:C20">C65</f>
        <v>0</v>
      </c>
      <c r="D9" s="105">
        <f>SUM(AL9:BP9)</f>
        <v>0</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7"/>
      <c r="AJ9" s="46">
        <f>IF(ISBLANK(Mitarbeiter!B6),"",Mitarbeiter!B6+1)</f>
        <v>6</v>
      </c>
      <c r="AK9" s="46" t="str">
        <f>IF(ISBLANK(Mitarbeiter!C6),"",Mitarbeiter!C6)</f>
        <v>Markus Engel</v>
      </c>
      <c r="AL9" s="46">
        <f>IF(AND(E9="k",E$5=0,E$6&lt;$AJ9),IF(CODE(E9)=75,0.5,1),0)</f>
        <v>0</v>
      </c>
      <c r="AM9" s="46">
        <f aca="true" t="shared" si="4" ref="AM9:AM20">IF(AND(F9="k",F$5=0,F$6&lt;$AJ9),IF(CODE(F9)=75,0.5,1),0)</f>
        <v>0</v>
      </c>
      <c r="AN9" s="46">
        <f aca="true" t="shared" si="5" ref="AN9:AN20">IF(AND(G9="k",G$5=0,G$6&lt;$AJ9),IF(CODE(G9)=75,0.5,1),0)</f>
        <v>0</v>
      </c>
      <c r="AO9" s="46">
        <f aca="true" t="shared" si="6" ref="AO9:AO20">IF(AND(H9="k",H$5=0,H$6&lt;$AJ9),IF(CODE(H9)=75,0.5,1),0)</f>
        <v>0</v>
      </c>
      <c r="AP9" s="46">
        <f aca="true" t="shared" si="7" ref="AP9:AP20">IF(AND(I9="k",I$5=0,I$6&lt;$AJ9),IF(CODE(I9)=75,0.5,1),0)</f>
        <v>0</v>
      </c>
      <c r="AQ9" s="46">
        <f aca="true" t="shared" si="8" ref="AQ9:AQ20">IF(AND(J9="k",J$5=0,J$6&lt;$AJ9),IF(CODE(J9)=75,0.5,1),0)</f>
        <v>0</v>
      </c>
      <c r="AR9" s="46">
        <f aca="true" t="shared" si="9" ref="AR9:AR20">IF(AND(K9="k",K$5=0,K$6&lt;$AJ9),IF(CODE(K9)=75,0.5,1),0)</f>
        <v>0</v>
      </c>
      <c r="AS9" s="46">
        <f aca="true" t="shared" si="10" ref="AS9:AS20">IF(AND(L9="k",L$5=0,L$6&lt;$AJ9),IF(CODE(L9)=75,0.5,1),0)</f>
        <v>0</v>
      </c>
      <c r="AT9" s="46">
        <f aca="true" t="shared" si="11" ref="AT9:AT20">IF(AND(M9="k",M$5=0,M$6&lt;$AJ9),IF(CODE(M9)=75,0.5,1),0)</f>
        <v>0</v>
      </c>
      <c r="AU9" s="46">
        <f aca="true" t="shared" si="12" ref="AU9:AU20">IF(AND(N9="k",N$5=0,N$6&lt;$AJ9),IF(CODE(N9)=75,0.5,1),0)</f>
        <v>0</v>
      </c>
      <c r="AV9" s="46">
        <f aca="true" t="shared" si="13" ref="AV9:AV20">IF(AND(O9="k",O$5=0,O$6&lt;$AJ9),IF(CODE(O9)=75,0.5,1),0)</f>
        <v>0</v>
      </c>
      <c r="AW9" s="46">
        <f aca="true" t="shared" si="14" ref="AW9:AW20">IF(AND(P9="k",P$5=0,P$6&lt;$AJ9),IF(CODE(P9)=75,0.5,1),0)</f>
        <v>0</v>
      </c>
      <c r="AX9" s="46">
        <f aca="true" t="shared" si="15" ref="AX9:AX20">IF(AND(Q9="k",Q$5=0,Q$6&lt;$AJ9),IF(CODE(Q9)=75,0.5,1),0)</f>
        <v>0</v>
      </c>
      <c r="AY9" s="46">
        <f aca="true" t="shared" si="16" ref="AY9:AY20">IF(AND(R9="k",R$5=0,R$6&lt;$AJ9),IF(CODE(R9)=75,0.5,1),0)</f>
        <v>0</v>
      </c>
      <c r="AZ9" s="46">
        <f aca="true" t="shared" si="17" ref="AZ9:AZ20">IF(AND(S9="k",S$5=0,S$6&lt;$AJ9),IF(CODE(S9)=75,0.5,1),0)</f>
        <v>0</v>
      </c>
      <c r="BA9" s="46">
        <f aca="true" t="shared" si="18" ref="BA9:BA20">IF(AND(T9="k",T$5=0,T$6&lt;$AJ9),IF(CODE(T9)=75,0.5,1),0)</f>
        <v>0</v>
      </c>
      <c r="BB9" s="46">
        <f aca="true" t="shared" si="19" ref="BB9:BB20">IF(AND(U9="k",U$5=0,U$6&lt;$AJ9),IF(CODE(U9)=75,0.5,1),0)</f>
        <v>0</v>
      </c>
      <c r="BC9" s="46">
        <f aca="true" t="shared" si="20" ref="BC9:BC20">IF(AND(V9="k",V$5=0,V$6&lt;$AJ9),IF(CODE(V9)=75,0.5,1),0)</f>
        <v>0</v>
      </c>
      <c r="BD9" s="46">
        <f aca="true" t="shared" si="21" ref="BD9:BD20">IF(AND(W9="k",W$5=0,W$6&lt;$AJ9),IF(CODE(W9)=75,0.5,1),0)</f>
        <v>0</v>
      </c>
      <c r="BE9" s="46">
        <f aca="true" t="shared" si="22" ref="BE9:BE20">IF(AND(X9="k",X$5=0,X$6&lt;$AJ9),IF(CODE(X9)=75,0.5,1),0)</f>
        <v>0</v>
      </c>
      <c r="BF9" s="46">
        <f aca="true" t="shared" si="23" ref="BF9:BF20">IF(AND(Y9="k",Y$5=0,Y$6&lt;$AJ9),IF(CODE(Y9)=75,0.5,1),0)</f>
        <v>0</v>
      </c>
      <c r="BG9" s="46">
        <f aca="true" t="shared" si="24" ref="BG9:BG20">IF(AND(Z9="k",Z$5=0,Z$6&lt;$AJ9),IF(CODE(Z9)=75,0.5,1),0)</f>
        <v>0</v>
      </c>
      <c r="BH9" s="46">
        <f aca="true" t="shared" si="25" ref="BH9:BH20">IF(AND(AA9="k",AA$5=0,AA$6&lt;$AJ9),IF(CODE(AA9)=75,0.5,1),0)</f>
        <v>0</v>
      </c>
      <c r="BI9" s="46">
        <f aca="true" t="shared" si="26" ref="BI9:BI20">IF(AND(AB9="k",AB$5=0,AB$6&lt;$AJ9),IF(CODE(AB9)=75,0.5,1),0)</f>
        <v>0</v>
      </c>
      <c r="BJ9" s="46">
        <f aca="true" t="shared" si="27" ref="BJ9:BJ20">IF(AND(AC9="k",AC$5=0,AC$6&lt;$AJ9),IF(CODE(AC9)=75,0.5,1),0)</f>
        <v>0</v>
      </c>
      <c r="BK9" s="46">
        <f aca="true" t="shared" si="28" ref="BK9:BK20">IF(AND(AD9="k",AD$5=0,AD$6&lt;$AJ9),IF(CODE(AD9)=75,0.5,1),0)</f>
        <v>0</v>
      </c>
      <c r="BL9" s="46">
        <f aca="true" t="shared" si="29" ref="BL9:BL20">IF(AND(AE9="k",AE$5=0,AE$6&lt;$AJ9),IF(CODE(AE9)=75,0.5,1),0)</f>
        <v>0</v>
      </c>
      <c r="BM9" s="46">
        <f aca="true" t="shared" si="30" ref="BM9:BM20">IF(AND(AF9="k",AF$5=0,AF$6&lt;$AJ9),IF(CODE(AF9)=75,0.5,1),0)</f>
        <v>0</v>
      </c>
      <c r="BN9" s="46">
        <f aca="true" t="shared" si="31" ref="BN9:BN20">IF(AND(AG9="k",AG$5=0,AG$6&lt;$AJ9),IF(CODE(AG9)=75,0.5,1),0)</f>
        <v>0</v>
      </c>
      <c r="BO9" s="46">
        <f aca="true" t="shared" si="32" ref="BO9:BO20">IF(AND(AH9="k",AH$5=0,AH$6&lt;$AJ9),IF(CODE(AH9)=75,0.5,1),0)</f>
        <v>0</v>
      </c>
      <c r="BP9" s="46">
        <f aca="true" t="shared" si="33" ref="BP9:BP20">IF(AND(AI9="k",AI$5=0,AI$6&lt;$AJ9),IF(CODE(AI9)=75,0.5,1),0)</f>
        <v>0</v>
      </c>
    </row>
    <row r="10" spans="2:68" ht="12.75">
      <c r="B10" s="53" t="str">
        <f aca="true" t="shared" si="34" ref="B10:B20">AK10</f>
        <v>Julia Groß</v>
      </c>
      <c r="C10" s="108">
        <f t="shared" si="3"/>
        <v>3.5</v>
      </c>
      <c r="D10" s="108">
        <f aca="true" t="shared" si="35" ref="D10:D20">SUM(AL10:BP10)</f>
        <v>0</v>
      </c>
      <c r="E10" s="154">
        <v>1</v>
      </c>
      <c r="F10" s="154">
        <v>1</v>
      </c>
      <c r="G10" s="154">
        <v>1</v>
      </c>
      <c r="H10" s="154">
        <v>1</v>
      </c>
      <c r="I10" s="154">
        <v>1</v>
      </c>
      <c r="J10" s="154">
        <v>1</v>
      </c>
      <c r="K10" s="154">
        <v>0.5</v>
      </c>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5"/>
      <c r="AJ10" s="46">
        <f>IF(ISBLANK(Mitarbeiter!B7),"",Mitarbeiter!B7+1)</f>
        <v>7</v>
      </c>
      <c r="AK10" s="46" t="str">
        <f>IF(ISBLANK(Mitarbeiter!C7),"",Mitarbeiter!C7)</f>
        <v>Julia Groß</v>
      </c>
      <c r="AL10" s="46">
        <f aca="true" t="shared" si="36" ref="AL10:AL20">IF(AND(E10="k",E$5=0,E$6&lt;$AJ10),IF(CODE(E10)=75,0.5,1),0)</f>
        <v>0</v>
      </c>
      <c r="AM10" s="46">
        <f t="shared" si="4"/>
        <v>0</v>
      </c>
      <c r="AN10" s="46">
        <f t="shared" si="5"/>
        <v>0</v>
      </c>
      <c r="AO10" s="46">
        <f t="shared" si="6"/>
        <v>0</v>
      </c>
      <c r="AP10" s="46">
        <f t="shared" si="7"/>
        <v>0</v>
      </c>
      <c r="AQ10" s="46">
        <f t="shared" si="8"/>
        <v>0</v>
      </c>
      <c r="AR10" s="46">
        <f t="shared" si="9"/>
        <v>0</v>
      </c>
      <c r="AS10" s="46">
        <f t="shared" si="10"/>
        <v>0</v>
      </c>
      <c r="AT10" s="46">
        <f t="shared" si="11"/>
        <v>0</v>
      </c>
      <c r="AU10" s="46">
        <f t="shared" si="12"/>
        <v>0</v>
      </c>
      <c r="AV10" s="46">
        <f t="shared" si="13"/>
        <v>0</v>
      </c>
      <c r="AW10" s="46">
        <f t="shared" si="14"/>
        <v>0</v>
      </c>
      <c r="AX10" s="46">
        <f t="shared" si="15"/>
        <v>0</v>
      </c>
      <c r="AY10" s="46">
        <f t="shared" si="16"/>
        <v>0</v>
      </c>
      <c r="AZ10" s="46">
        <f t="shared" si="17"/>
        <v>0</v>
      </c>
      <c r="BA10" s="46">
        <f t="shared" si="18"/>
        <v>0</v>
      </c>
      <c r="BB10" s="46">
        <f t="shared" si="19"/>
        <v>0</v>
      </c>
      <c r="BC10" s="46">
        <f t="shared" si="20"/>
        <v>0</v>
      </c>
      <c r="BD10" s="46">
        <f t="shared" si="21"/>
        <v>0</v>
      </c>
      <c r="BE10" s="46">
        <f t="shared" si="22"/>
        <v>0</v>
      </c>
      <c r="BF10" s="46">
        <f t="shared" si="23"/>
        <v>0</v>
      </c>
      <c r="BG10" s="46">
        <f t="shared" si="24"/>
        <v>0</v>
      </c>
      <c r="BH10" s="46">
        <f t="shared" si="25"/>
        <v>0</v>
      </c>
      <c r="BI10" s="46">
        <f t="shared" si="26"/>
        <v>0</v>
      </c>
      <c r="BJ10" s="46">
        <f t="shared" si="27"/>
        <v>0</v>
      </c>
      <c r="BK10" s="46">
        <f t="shared" si="28"/>
        <v>0</v>
      </c>
      <c r="BL10" s="46">
        <f t="shared" si="29"/>
        <v>0</v>
      </c>
      <c r="BM10" s="46">
        <f t="shared" si="30"/>
        <v>0</v>
      </c>
      <c r="BN10" s="46">
        <f t="shared" si="31"/>
        <v>0</v>
      </c>
      <c r="BO10" s="46">
        <f t="shared" si="32"/>
        <v>0</v>
      </c>
      <c r="BP10" s="46">
        <f t="shared" si="33"/>
        <v>0</v>
      </c>
    </row>
    <row r="11" spans="2:68" ht="12.75">
      <c r="B11" s="161" t="str">
        <f t="shared" si="34"/>
        <v>Klaus-Maria Herbst</v>
      </c>
      <c r="C11" s="162">
        <f t="shared" si="3"/>
        <v>5.5</v>
      </c>
      <c r="D11" s="162">
        <f t="shared" si="35"/>
        <v>0</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v>0.5</v>
      </c>
      <c r="AD11" s="163">
        <v>1</v>
      </c>
      <c r="AE11" s="163">
        <v>1</v>
      </c>
      <c r="AF11" s="163">
        <v>1</v>
      </c>
      <c r="AG11" s="163">
        <v>1</v>
      </c>
      <c r="AH11" s="163">
        <v>1</v>
      </c>
      <c r="AI11" s="164">
        <v>1</v>
      </c>
      <c r="AJ11" s="46">
        <f>IF(ISBLANK(Mitarbeiter!B8),"",Mitarbeiter!B8+1)</f>
        <v>7</v>
      </c>
      <c r="AK11" s="46" t="str">
        <f>IF(ISBLANK(Mitarbeiter!C8),"",Mitarbeiter!C8)</f>
        <v>Klaus-Maria Herbst</v>
      </c>
      <c r="AL11" s="46">
        <f t="shared" si="36"/>
        <v>0</v>
      </c>
      <c r="AM11" s="46">
        <f t="shared" si="4"/>
        <v>0</v>
      </c>
      <c r="AN11" s="46">
        <f t="shared" si="5"/>
        <v>0</v>
      </c>
      <c r="AO11" s="46">
        <f t="shared" si="6"/>
        <v>0</v>
      </c>
      <c r="AP11" s="46">
        <f t="shared" si="7"/>
        <v>0</v>
      </c>
      <c r="AQ11" s="46">
        <f t="shared" si="8"/>
        <v>0</v>
      </c>
      <c r="AR11" s="46">
        <f t="shared" si="9"/>
        <v>0</v>
      </c>
      <c r="AS11" s="46">
        <f t="shared" si="10"/>
        <v>0</v>
      </c>
      <c r="AT11" s="46">
        <f t="shared" si="11"/>
        <v>0</v>
      </c>
      <c r="AU11" s="46">
        <f t="shared" si="12"/>
        <v>0</v>
      </c>
      <c r="AV11" s="46">
        <f t="shared" si="13"/>
        <v>0</v>
      </c>
      <c r="AW11" s="46">
        <f t="shared" si="14"/>
        <v>0</v>
      </c>
      <c r="AX11" s="46">
        <f t="shared" si="15"/>
        <v>0</v>
      </c>
      <c r="AY11" s="46">
        <f t="shared" si="16"/>
        <v>0</v>
      </c>
      <c r="AZ11" s="46">
        <f t="shared" si="17"/>
        <v>0</v>
      </c>
      <c r="BA11" s="46">
        <f t="shared" si="18"/>
        <v>0</v>
      </c>
      <c r="BB11" s="46">
        <f t="shared" si="19"/>
        <v>0</v>
      </c>
      <c r="BC11" s="46">
        <f t="shared" si="20"/>
        <v>0</v>
      </c>
      <c r="BD11" s="46">
        <f t="shared" si="21"/>
        <v>0</v>
      </c>
      <c r="BE11" s="46">
        <f t="shared" si="22"/>
        <v>0</v>
      </c>
      <c r="BF11" s="46">
        <f t="shared" si="23"/>
        <v>0</v>
      </c>
      <c r="BG11" s="46">
        <f t="shared" si="24"/>
        <v>0</v>
      </c>
      <c r="BH11" s="46">
        <f t="shared" si="25"/>
        <v>0</v>
      </c>
      <c r="BI11" s="46">
        <f t="shared" si="26"/>
        <v>0</v>
      </c>
      <c r="BJ11" s="46">
        <f t="shared" si="27"/>
        <v>0</v>
      </c>
      <c r="BK11" s="46">
        <f t="shared" si="28"/>
        <v>0</v>
      </c>
      <c r="BL11" s="46">
        <f t="shared" si="29"/>
        <v>0</v>
      </c>
      <c r="BM11" s="46">
        <f t="shared" si="30"/>
        <v>0</v>
      </c>
      <c r="BN11" s="46">
        <f t="shared" si="31"/>
        <v>0</v>
      </c>
      <c r="BO11" s="46">
        <f t="shared" si="32"/>
        <v>0</v>
      </c>
      <c r="BP11" s="46">
        <f t="shared" si="33"/>
        <v>0</v>
      </c>
    </row>
    <row r="12" spans="2:68" ht="12.75">
      <c r="B12" s="52" t="str">
        <f t="shared" si="34"/>
        <v>Christoph Hummel</v>
      </c>
      <c r="C12" s="158">
        <f t="shared" si="3"/>
        <v>0</v>
      </c>
      <c r="D12" s="158">
        <f t="shared" si="35"/>
        <v>0</v>
      </c>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60"/>
      <c r="AJ12" s="46">
        <f>IF(ISBLANK(Mitarbeiter!B9),"",Mitarbeiter!B9+1)</f>
        <v>7</v>
      </c>
      <c r="AK12" s="46" t="str">
        <f>IF(ISBLANK(Mitarbeiter!C9),"",Mitarbeiter!C9)</f>
        <v>Christoph Hummel</v>
      </c>
      <c r="AL12" s="46">
        <f t="shared" si="36"/>
        <v>0</v>
      </c>
      <c r="AM12" s="46">
        <f t="shared" si="4"/>
        <v>0</v>
      </c>
      <c r="AN12" s="46">
        <f t="shared" si="5"/>
        <v>0</v>
      </c>
      <c r="AO12" s="46">
        <f t="shared" si="6"/>
        <v>0</v>
      </c>
      <c r="AP12" s="46">
        <f t="shared" si="7"/>
        <v>0</v>
      </c>
      <c r="AQ12" s="46">
        <f t="shared" si="8"/>
        <v>0</v>
      </c>
      <c r="AR12" s="46">
        <f t="shared" si="9"/>
        <v>0</v>
      </c>
      <c r="AS12" s="46">
        <f t="shared" si="10"/>
        <v>0</v>
      </c>
      <c r="AT12" s="46">
        <f t="shared" si="11"/>
        <v>0</v>
      </c>
      <c r="AU12" s="46">
        <f t="shared" si="12"/>
        <v>0</v>
      </c>
      <c r="AV12" s="46">
        <f t="shared" si="13"/>
        <v>0</v>
      </c>
      <c r="AW12" s="46">
        <f t="shared" si="14"/>
        <v>0</v>
      </c>
      <c r="AX12" s="46">
        <f t="shared" si="15"/>
        <v>0</v>
      </c>
      <c r="AY12" s="46">
        <f t="shared" si="16"/>
        <v>0</v>
      </c>
      <c r="AZ12" s="46">
        <f t="shared" si="17"/>
        <v>0</v>
      </c>
      <c r="BA12" s="46">
        <f t="shared" si="18"/>
        <v>0</v>
      </c>
      <c r="BB12" s="46">
        <f t="shared" si="19"/>
        <v>0</v>
      </c>
      <c r="BC12" s="46">
        <f t="shared" si="20"/>
        <v>0</v>
      </c>
      <c r="BD12" s="46">
        <f t="shared" si="21"/>
        <v>0</v>
      </c>
      <c r="BE12" s="46">
        <f t="shared" si="22"/>
        <v>0</v>
      </c>
      <c r="BF12" s="46">
        <f t="shared" si="23"/>
        <v>0</v>
      </c>
      <c r="BG12" s="46">
        <f t="shared" si="24"/>
        <v>0</v>
      </c>
      <c r="BH12" s="46">
        <f t="shared" si="25"/>
        <v>0</v>
      </c>
      <c r="BI12" s="46">
        <f t="shared" si="26"/>
        <v>0</v>
      </c>
      <c r="BJ12" s="46">
        <f t="shared" si="27"/>
        <v>0</v>
      </c>
      <c r="BK12" s="46">
        <f t="shared" si="28"/>
        <v>0</v>
      </c>
      <c r="BL12" s="46">
        <f t="shared" si="29"/>
        <v>0</v>
      </c>
      <c r="BM12" s="46">
        <f t="shared" si="30"/>
        <v>0</v>
      </c>
      <c r="BN12" s="46">
        <f t="shared" si="31"/>
        <v>0</v>
      </c>
      <c r="BO12" s="46">
        <f t="shared" si="32"/>
        <v>0</v>
      </c>
      <c r="BP12" s="46">
        <f t="shared" si="33"/>
        <v>0</v>
      </c>
    </row>
    <row r="13" spans="2:68" ht="12.75">
      <c r="B13" s="53" t="str">
        <f t="shared" si="34"/>
        <v>Margit Kanter</v>
      </c>
      <c r="C13" s="108">
        <f t="shared" si="3"/>
        <v>6</v>
      </c>
      <c r="D13" s="108">
        <f t="shared" si="35"/>
        <v>2</v>
      </c>
      <c r="E13" s="154">
        <v>1</v>
      </c>
      <c r="F13" s="154">
        <v>1</v>
      </c>
      <c r="G13" s="154">
        <v>1</v>
      </c>
      <c r="H13" s="154">
        <v>1</v>
      </c>
      <c r="I13" s="154">
        <v>1</v>
      </c>
      <c r="J13" s="154">
        <v>1</v>
      </c>
      <c r="K13" s="154">
        <v>1</v>
      </c>
      <c r="L13" s="154">
        <v>1</v>
      </c>
      <c r="M13" s="154">
        <v>1</v>
      </c>
      <c r="N13" s="154">
        <v>1</v>
      </c>
      <c r="O13" s="154">
        <v>1</v>
      </c>
      <c r="P13" s="154"/>
      <c r="Q13" s="154"/>
      <c r="R13" s="154"/>
      <c r="S13" s="154"/>
      <c r="T13" s="154"/>
      <c r="U13" s="154"/>
      <c r="V13" s="154"/>
      <c r="W13" s="154"/>
      <c r="X13" s="154"/>
      <c r="Y13" s="154"/>
      <c r="Z13" s="154"/>
      <c r="AA13" s="154"/>
      <c r="AB13" s="154"/>
      <c r="AC13" s="154"/>
      <c r="AD13" s="154"/>
      <c r="AE13" s="154"/>
      <c r="AF13" s="154" t="s">
        <v>149</v>
      </c>
      <c r="AG13" s="154" t="s">
        <v>149</v>
      </c>
      <c r="AH13" s="154"/>
      <c r="AI13" s="155"/>
      <c r="AJ13" s="46">
        <f>IF(ISBLANK(Mitarbeiter!B10),"",Mitarbeiter!B10+1)</f>
        <v>6</v>
      </c>
      <c r="AK13" s="46" t="str">
        <f>IF(ISBLANK(Mitarbeiter!C10),"",Mitarbeiter!C10)</f>
        <v>Margit Kanter</v>
      </c>
      <c r="AL13" s="46">
        <f t="shared" si="36"/>
        <v>0</v>
      </c>
      <c r="AM13" s="46">
        <f t="shared" si="4"/>
        <v>0</v>
      </c>
      <c r="AN13" s="46">
        <f t="shared" si="5"/>
        <v>0</v>
      </c>
      <c r="AO13" s="46">
        <f t="shared" si="6"/>
        <v>0</v>
      </c>
      <c r="AP13" s="46">
        <f t="shared" si="7"/>
        <v>0</v>
      </c>
      <c r="AQ13" s="46">
        <f t="shared" si="8"/>
        <v>0</v>
      </c>
      <c r="AR13" s="46">
        <f t="shared" si="9"/>
        <v>0</v>
      </c>
      <c r="AS13" s="46">
        <f t="shared" si="10"/>
        <v>0</v>
      </c>
      <c r="AT13" s="46">
        <f t="shared" si="11"/>
        <v>0</v>
      </c>
      <c r="AU13" s="46">
        <f t="shared" si="12"/>
        <v>0</v>
      </c>
      <c r="AV13" s="46">
        <f t="shared" si="13"/>
        <v>0</v>
      </c>
      <c r="AW13" s="46">
        <f t="shared" si="14"/>
        <v>0</v>
      </c>
      <c r="AX13" s="46">
        <f t="shared" si="15"/>
        <v>0</v>
      </c>
      <c r="AY13" s="46">
        <f t="shared" si="16"/>
        <v>0</v>
      </c>
      <c r="AZ13" s="46">
        <f t="shared" si="17"/>
        <v>0</v>
      </c>
      <c r="BA13" s="46">
        <f t="shared" si="18"/>
        <v>0</v>
      </c>
      <c r="BB13" s="46">
        <f t="shared" si="19"/>
        <v>0</v>
      </c>
      <c r="BC13" s="46">
        <f t="shared" si="20"/>
        <v>0</v>
      </c>
      <c r="BD13" s="46">
        <f t="shared" si="21"/>
        <v>0</v>
      </c>
      <c r="BE13" s="46">
        <f t="shared" si="22"/>
        <v>0</v>
      </c>
      <c r="BF13" s="46">
        <f t="shared" si="23"/>
        <v>0</v>
      </c>
      <c r="BG13" s="46">
        <f t="shared" si="24"/>
        <v>0</v>
      </c>
      <c r="BH13" s="46">
        <f t="shared" si="25"/>
        <v>0</v>
      </c>
      <c r="BI13" s="46">
        <f t="shared" si="26"/>
        <v>0</v>
      </c>
      <c r="BJ13" s="46">
        <f t="shared" si="27"/>
        <v>0</v>
      </c>
      <c r="BK13" s="46">
        <f t="shared" si="28"/>
        <v>0</v>
      </c>
      <c r="BL13" s="46">
        <f t="shared" si="29"/>
        <v>0</v>
      </c>
      <c r="BM13" s="46">
        <f t="shared" si="30"/>
        <v>1</v>
      </c>
      <c r="BN13" s="46">
        <f t="shared" si="31"/>
        <v>1</v>
      </c>
      <c r="BO13" s="46">
        <f t="shared" si="32"/>
        <v>0</v>
      </c>
      <c r="BP13" s="46">
        <f t="shared" si="33"/>
        <v>0</v>
      </c>
    </row>
    <row r="14" spans="2:68" ht="12.75">
      <c r="B14" s="161" t="str">
        <f t="shared" si="34"/>
        <v>Maximilian Leuter</v>
      </c>
      <c r="C14" s="162">
        <f t="shared" si="3"/>
        <v>0</v>
      </c>
      <c r="D14" s="162">
        <f t="shared" si="35"/>
        <v>0</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4"/>
      <c r="AJ14" s="46">
        <f>IF(ISBLANK(Mitarbeiter!B11),"",Mitarbeiter!B11+1)</f>
        <v>7</v>
      </c>
      <c r="AK14" s="46" t="str">
        <f>IF(ISBLANK(Mitarbeiter!C11),"",Mitarbeiter!C11)</f>
        <v>Maximilian Leuter</v>
      </c>
      <c r="AL14" s="46">
        <f t="shared" si="36"/>
        <v>0</v>
      </c>
      <c r="AM14" s="46">
        <f t="shared" si="4"/>
        <v>0</v>
      </c>
      <c r="AN14" s="46">
        <f t="shared" si="5"/>
        <v>0</v>
      </c>
      <c r="AO14" s="46">
        <f t="shared" si="6"/>
        <v>0</v>
      </c>
      <c r="AP14" s="46">
        <f t="shared" si="7"/>
        <v>0</v>
      </c>
      <c r="AQ14" s="46">
        <f t="shared" si="8"/>
        <v>0</v>
      </c>
      <c r="AR14" s="46">
        <f t="shared" si="9"/>
        <v>0</v>
      </c>
      <c r="AS14" s="46">
        <f t="shared" si="10"/>
        <v>0</v>
      </c>
      <c r="AT14" s="46">
        <f t="shared" si="11"/>
        <v>0</v>
      </c>
      <c r="AU14" s="46">
        <f t="shared" si="12"/>
        <v>0</v>
      </c>
      <c r="AV14" s="46">
        <f t="shared" si="13"/>
        <v>0</v>
      </c>
      <c r="AW14" s="46">
        <f t="shared" si="14"/>
        <v>0</v>
      </c>
      <c r="AX14" s="46">
        <f t="shared" si="15"/>
        <v>0</v>
      </c>
      <c r="AY14" s="46">
        <f t="shared" si="16"/>
        <v>0</v>
      </c>
      <c r="AZ14" s="46">
        <f t="shared" si="17"/>
        <v>0</v>
      </c>
      <c r="BA14" s="46">
        <f t="shared" si="18"/>
        <v>0</v>
      </c>
      <c r="BB14" s="46">
        <f t="shared" si="19"/>
        <v>0</v>
      </c>
      <c r="BC14" s="46">
        <f t="shared" si="20"/>
        <v>0</v>
      </c>
      <c r="BD14" s="46">
        <f t="shared" si="21"/>
        <v>0</v>
      </c>
      <c r="BE14" s="46">
        <f t="shared" si="22"/>
        <v>0</v>
      </c>
      <c r="BF14" s="46">
        <f t="shared" si="23"/>
        <v>0</v>
      </c>
      <c r="BG14" s="46">
        <f t="shared" si="24"/>
        <v>0</v>
      </c>
      <c r="BH14" s="46">
        <f t="shared" si="25"/>
        <v>0</v>
      </c>
      <c r="BI14" s="46">
        <f t="shared" si="26"/>
        <v>0</v>
      </c>
      <c r="BJ14" s="46">
        <f t="shared" si="27"/>
        <v>0</v>
      </c>
      <c r="BK14" s="46">
        <f t="shared" si="28"/>
        <v>0</v>
      </c>
      <c r="BL14" s="46">
        <f t="shared" si="29"/>
        <v>0</v>
      </c>
      <c r="BM14" s="46">
        <f t="shared" si="30"/>
        <v>0</v>
      </c>
      <c r="BN14" s="46">
        <f t="shared" si="31"/>
        <v>0</v>
      </c>
      <c r="BO14" s="46">
        <f t="shared" si="32"/>
        <v>0</v>
      </c>
      <c r="BP14" s="46">
        <f t="shared" si="33"/>
        <v>0</v>
      </c>
    </row>
    <row r="15" spans="2:68" ht="12.75">
      <c r="B15" s="53" t="str">
        <f t="shared" si="34"/>
        <v>Josef Marl</v>
      </c>
      <c r="C15" s="108">
        <f t="shared" si="3"/>
        <v>0</v>
      </c>
      <c r="D15" s="108">
        <f t="shared" si="35"/>
        <v>0</v>
      </c>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v>0.5</v>
      </c>
      <c r="AD15" s="154"/>
      <c r="AE15" s="154"/>
      <c r="AF15" s="154"/>
      <c r="AG15" s="154"/>
      <c r="AH15" s="154"/>
      <c r="AI15" s="155"/>
      <c r="AJ15" s="46">
        <f>IF(ISBLANK(Mitarbeiter!B12),"",Mitarbeiter!B12+1)</f>
        <v>6</v>
      </c>
      <c r="AK15" s="46" t="str">
        <f>IF(ISBLANK(Mitarbeiter!C12),"",Mitarbeiter!C12)</f>
        <v>Josef Marl</v>
      </c>
      <c r="AL15" s="46">
        <f t="shared" si="36"/>
        <v>0</v>
      </c>
      <c r="AM15" s="46">
        <f t="shared" si="4"/>
        <v>0</v>
      </c>
      <c r="AN15" s="46">
        <f t="shared" si="5"/>
        <v>0</v>
      </c>
      <c r="AO15" s="46">
        <f t="shared" si="6"/>
        <v>0</v>
      </c>
      <c r="AP15" s="46">
        <f t="shared" si="7"/>
        <v>0</v>
      </c>
      <c r="AQ15" s="46">
        <f t="shared" si="8"/>
        <v>0</v>
      </c>
      <c r="AR15" s="46">
        <f t="shared" si="9"/>
        <v>0</v>
      </c>
      <c r="AS15" s="46">
        <f t="shared" si="10"/>
        <v>0</v>
      </c>
      <c r="AT15" s="46">
        <f t="shared" si="11"/>
        <v>0</v>
      </c>
      <c r="AU15" s="46">
        <f t="shared" si="12"/>
        <v>0</v>
      </c>
      <c r="AV15" s="46">
        <f t="shared" si="13"/>
        <v>0</v>
      </c>
      <c r="AW15" s="46">
        <f t="shared" si="14"/>
        <v>0</v>
      </c>
      <c r="AX15" s="46">
        <f t="shared" si="15"/>
        <v>0</v>
      </c>
      <c r="AY15" s="46">
        <f t="shared" si="16"/>
        <v>0</v>
      </c>
      <c r="AZ15" s="46">
        <f t="shared" si="17"/>
        <v>0</v>
      </c>
      <c r="BA15" s="46">
        <f t="shared" si="18"/>
        <v>0</v>
      </c>
      <c r="BB15" s="46">
        <f t="shared" si="19"/>
        <v>0</v>
      </c>
      <c r="BC15" s="46">
        <f t="shared" si="20"/>
        <v>0</v>
      </c>
      <c r="BD15" s="46">
        <f t="shared" si="21"/>
        <v>0</v>
      </c>
      <c r="BE15" s="46">
        <f t="shared" si="22"/>
        <v>0</v>
      </c>
      <c r="BF15" s="46">
        <f t="shared" si="23"/>
        <v>0</v>
      </c>
      <c r="BG15" s="46">
        <f t="shared" si="24"/>
        <v>0</v>
      </c>
      <c r="BH15" s="46">
        <f t="shared" si="25"/>
        <v>0</v>
      </c>
      <c r="BI15" s="46">
        <f t="shared" si="26"/>
        <v>0</v>
      </c>
      <c r="BJ15" s="46">
        <f t="shared" si="27"/>
        <v>0</v>
      </c>
      <c r="BK15" s="46">
        <f t="shared" si="28"/>
        <v>0</v>
      </c>
      <c r="BL15" s="46">
        <f t="shared" si="29"/>
        <v>0</v>
      </c>
      <c r="BM15" s="46">
        <f t="shared" si="30"/>
        <v>0</v>
      </c>
      <c r="BN15" s="46">
        <f t="shared" si="31"/>
        <v>0</v>
      </c>
      <c r="BO15" s="46">
        <f t="shared" si="32"/>
        <v>0</v>
      </c>
      <c r="BP15" s="46">
        <f t="shared" si="33"/>
        <v>0</v>
      </c>
    </row>
    <row r="16" spans="2:68" ht="12.75">
      <c r="B16" s="53" t="str">
        <f t="shared" si="34"/>
        <v>Britta Neuberg</v>
      </c>
      <c r="C16" s="108">
        <f t="shared" si="3"/>
        <v>4</v>
      </c>
      <c r="D16" s="108">
        <f t="shared" si="35"/>
        <v>0</v>
      </c>
      <c r="E16" s="154"/>
      <c r="F16" s="154"/>
      <c r="G16" s="154"/>
      <c r="H16" s="154"/>
      <c r="I16" s="154"/>
      <c r="J16" s="154"/>
      <c r="K16" s="154"/>
      <c r="L16" s="154"/>
      <c r="M16" s="154"/>
      <c r="N16" s="154"/>
      <c r="O16" s="154"/>
      <c r="P16" s="154"/>
      <c r="Q16" s="154"/>
      <c r="R16" s="154"/>
      <c r="S16" s="154">
        <v>1</v>
      </c>
      <c r="T16" s="154">
        <v>1</v>
      </c>
      <c r="U16" s="154">
        <v>1</v>
      </c>
      <c r="V16" s="154">
        <v>1</v>
      </c>
      <c r="W16" s="154">
        <v>1</v>
      </c>
      <c r="X16" s="154">
        <v>1</v>
      </c>
      <c r="Y16" s="154"/>
      <c r="Z16" s="154"/>
      <c r="AA16" s="154"/>
      <c r="AB16" s="154"/>
      <c r="AC16" s="154"/>
      <c r="AD16" s="154"/>
      <c r="AE16" s="154"/>
      <c r="AF16" s="154"/>
      <c r="AG16" s="154"/>
      <c r="AH16" s="154"/>
      <c r="AI16" s="155"/>
      <c r="AJ16" s="46">
        <f>IF(ISBLANK(Mitarbeiter!B13),"",Mitarbeiter!B13+1)</f>
        <v>6</v>
      </c>
      <c r="AK16" s="46" t="str">
        <f>IF(ISBLANK(Mitarbeiter!C13),"",Mitarbeiter!C13)</f>
        <v>Britta Neuberg</v>
      </c>
      <c r="AL16" s="46">
        <f t="shared" si="36"/>
        <v>0</v>
      </c>
      <c r="AM16" s="46">
        <f t="shared" si="4"/>
        <v>0</v>
      </c>
      <c r="AN16" s="46">
        <f t="shared" si="5"/>
        <v>0</v>
      </c>
      <c r="AO16" s="46">
        <f t="shared" si="6"/>
        <v>0</v>
      </c>
      <c r="AP16" s="46">
        <f t="shared" si="7"/>
        <v>0</v>
      </c>
      <c r="AQ16" s="46">
        <f t="shared" si="8"/>
        <v>0</v>
      </c>
      <c r="AR16" s="46">
        <f t="shared" si="9"/>
        <v>0</v>
      </c>
      <c r="AS16" s="46">
        <f t="shared" si="10"/>
        <v>0</v>
      </c>
      <c r="AT16" s="46">
        <f t="shared" si="11"/>
        <v>0</v>
      </c>
      <c r="AU16" s="46">
        <f t="shared" si="12"/>
        <v>0</v>
      </c>
      <c r="AV16" s="46">
        <f t="shared" si="13"/>
        <v>0</v>
      </c>
      <c r="AW16" s="46">
        <f t="shared" si="14"/>
        <v>0</v>
      </c>
      <c r="AX16" s="46">
        <f t="shared" si="15"/>
        <v>0</v>
      </c>
      <c r="AY16" s="46">
        <f t="shared" si="16"/>
        <v>0</v>
      </c>
      <c r="AZ16" s="46">
        <f t="shared" si="17"/>
        <v>0</v>
      </c>
      <c r="BA16" s="46">
        <f t="shared" si="18"/>
        <v>0</v>
      </c>
      <c r="BB16" s="46">
        <f t="shared" si="19"/>
        <v>0</v>
      </c>
      <c r="BC16" s="46">
        <f t="shared" si="20"/>
        <v>0</v>
      </c>
      <c r="BD16" s="46">
        <f t="shared" si="21"/>
        <v>0</v>
      </c>
      <c r="BE16" s="46">
        <f t="shared" si="22"/>
        <v>0</v>
      </c>
      <c r="BF16" s="46">
        <f t="shared" si="23"/>
        <v>0</v>
      </c>
      <c r="BG16" s="46">
        <f t="shared" si="24"/>
        <v>0</v>
      </c>
      <c r="BH16" s="46">
        <f t="shared" si="25"/>
        <v>0</v>
      </c>
      <c r="BI16" s="46">
        <f t="shared" si="26"/>
        <v>0</v>
      </c>
      <c r="BJ16" s="46">
        <f t="shared" si="27"/>
        <v>0</v>
      </c>
      <c r="BK16" s="46">
        <f t="shared" si="28"/>
        <v>0</v>
      </c>
      <c r="BL16" s="46">
        <f t="shared" si="29"/>
        <v>0</v>
      </c>
      <c r="BM16" s="46">
        <f t="shared" si="30"/>
        <v>0</v>
      </c>
      <c r="BN16" s="46">
        <f t="shared" si="31"/>
        <v>0</v>
      </c>
      <c r="BO16" s="46">
        <f t="shared" si="32"/>
        <v>0</v>
      </c>
      <c r="BP16" s="46">
        <f t="shared" si="33"/>
        <v>0</v>
      </c>
    </row>
    <row r="17" spans="2:68" ht="12.75">
      <c r="B17" s="161" t="str">
        <f t="shared" si="34"/>
        <v>Thomas Reuter</v>
      </c>
      <c r="C17" s="162">
        <f t="shared" si="3"/>
        <v>0</v>
      </c>
      <c r="D17" s="162">
        <f t="shared" si="35"/>
        <v>4</v>
      </c>
      <c r="E17" s="163"/>
      <c r="F17" s="163"/>
      <c r="G17" s="163"/>
      <c r="H17" s="163"/>
      <c r="I17" s="163"/>
      <c r="J17" s="163"/>
      <c r="K17" s="163"/>
      <c r="L17" s="163"/>
      <c r="M17" s="163"/>
      <c r="N17" s="163"/>
      <c r="O17" s="163"/>
      <c r="P17" s="163"/>
      <c r="Q17" s="163"/>
      <c r="R17" s="163" t="s">
        <v>149</v>
      </c>
      <c r="S17" s="163" t="s">
        <v>149</v>
      </c>
      <c r="T17" s="163" t="s">
        <v>149</v>
      </c>
      <c r="U17" s="163" t="s">
        <v>149</v>
      </c>
      <c r="V17" s="163" t="s">
        <v>149</v>
      </c>
      <c r="W17" s="163"/>
      <c r="X17" s="163"/>
      <c r="Y17" s="163"/>
      <c r="Z17" s="163"/>
      <c r="AA17" s="163"/>
      <c r="AB17" s="163"/>
      <c r="AC17" s="163"/>
      <c r="AD17" s="163"/>
      <c r="AE17" s="163"/>
      <c r="AF17" s="163"/>
      <c r="AG17" s="163"/>
      <c r="AH17" s="163"/>
      <c r="AI17" s="164"/>
      <c r="AJ17" s="46">
        <f>IF(ISBLANK(Mitarbeiter!B14),"",Mitarbeiter!B14+1)</f>
        <v>6</v>
      </c>
      <c r="AK17" s="46" t="str">
        <f>IF(ISBLANK(Mitarbeiter!C14),"",Mitarbeiter!C14)</f>
        <v>Thomas Reuter</v>
      </c>
      <c r="AL17" s="46">
        <f t="shared" si="36"/>
        <v>0</v>
      </c>
      <c r="AM17" s="46">
        <f t="shared" si="4"/>
        <v>0</v>
      </c>
      <c r="AN17" s="46">
        <f t="shared" si="5"/>
        <v>0</v>
      </c>
      <c r="AO17" s="46">
        <f t="shared" si="6"/>
        <v>0</v>
      </c>
      <c r="AP17" s="46">
        <f t="shared" si="7"/>
        <v>0</v>
      </c>
      <c r="AQ17" s="46">
        <f t="shared" si="8"/>
        <v>0</v>
      </c>
      <c r="AR17" s="46">
        <f t="shared" si="9"/>
        <v>0</v>
      </c>
      <c r="AS17" s="46">
        <f t="shared" si="10"/>
        <v>0</v>
      </c>
      <c r="AT17" s="46">
        <f t="shared" si="11"/>
        <v>0</v>
      </c>
      <c r="AU17" s="46">
        <f t="shared" si="12"/>
        <v>0</v>
      </c>
      <c r="AV17" s="46">
        <f t="shared" si="13"/>
        <v>0</v>
      </c>
      <c r="AW17" s="46">
        <f t="shared" si="14"/>
        <v>0</v>
      </c>
      <c r="AX17" s="46">
        <f t="shared" si="15"/>
        <v>0</v>
      </c>
      <c r="AY17" s="46">
        <f t="shared" si="16"/>
        <v>1</v>
      </c>
      <c r="AZ17" s="46">
        <f t="shared" si="17"/>
        <v>1</v>
      </c>
      <c r="BA17" s="46">
        <f t="shared" si="18"/>
        <v>1</v>
      </c>
      <c r="BB17" s="46">
        <f t="shared" si="19"/>
        <v>1</v>
      </c>
      <c r="BC17" s="46">
        <f t="shared" si="20"/>
        <v>0</v>
      </c>
      <c r="BD17" s="46">
        <f t="shared" si="21"/>
        <v>0</v>
      </c>
      <c r="BE17" s="46">
        <f t="shared" si="22"/>
        <v>0</v>
      </c>
      <c r="BF17" s="46">
        <f t="shared" si="23"/>
        <v>0</v>
      </c>
      <c r="BG17" s="46">
        <f t="shared" si="24"/>
        <v>0</v>
      </c>
      <c r="BH17" s="46">
        <f t="shared" si="25"/>
        <v>0</v>
      </c>
      <c r="BI17" s="46">
        <f t="shared" si="26"/>
        <v>0</v>
      </c>
      <c r="BJ17" s="46">
        <f t="shared" si="27"/>
        <v>0</v>
      </c>
      <c r="BK17" s="46">
        <f t="shared" si="28"/>
        <v>0</v>
      </c>
      <c r="BL17" s="46">
        <f t="shared" si="29"/>
        <v>0</v>
      </c>
      <c r="BM17" s="46">
        <f t="shared" si="30"/>
        <v>0</v>
      </c>
      <c r="BN17" s="46">
        <f t="shared" si="31"/>
        <v>0</v>
      </c>
      <c r="BO17" s="46">
        <f t="shared" si="32"/>
        <v>0</v>
      </c>
      <c r="BP17" s="46">
        <f t="shared" si="33"/>
        <v>0</v>
      </c>
    </row>
    <row r="18" spans="2:68" ht="12.75">
      <c r="B18" s="53" t="str">
        <f t="shared" si="34"/>
        <v>Claus Saarhus</v>
      </c>
      <c r="C18" s="108">
        <f t="shared" si="3"/>
        <v>2</v>
      </c>
      <c r="D18" s="108">
        <f t="shared" si="35"/>
        <v>0</v>
      </c>
      <c r="E18" s="154"/>
      <c r="F18" s="154"/>
      <c r="G18" s="154"/>
      <c r="H18" s="154"/>
      <c r="I18" s="154"/>
      <c r="J18" s="154"/>
      <c r="K18" s="154"/>
      <c r="L18" s="154"/>
      <c r="M18" s="154">
        <v>1</v>
      </c>
      <c r="N18" s="154">
        <v>1</v>
      </c>
      <c r="O18" s="154">
        <v>1</v>
      </c>
      <c r="P18" s="154"/>
      <c r="Q18" s="154"/>
      <c r="R18" s="154"/>
      <c r="S18" s="154"/>
      <c r="T18" s="154"/>
      <c r="U18" s="154"/>
      <c r="V18" s="154"/>
      <c r="W18" s="154"/>
      <c r="X18" s="154"/>
      <c r="Y18" s="154"/>
      <c r="Z18" s="154"/>
      <c r="AA18" s="154"/>
      <c r="AB18" s="154"/>
      <c r="AC18" s="154"/>
      <c r="AD18" s="154"/>
      <c r="AE18" s="154"/>
      <c r="AF18" s="154"/>
      <c r="AG18" s="154"/>
      <c r="AH18" s="154"/>
      <c r="AI18" s="155"/>
      <c r="AJ18" s="46">
        <f>IF(ISBLANK(Mitarbeiter!B15),"",Mitarbeiter!B15+1)</f>
        <v>6</v>
      </c>
      <c r="AK18" s="46" t="str">
        <f>IF(ISBLANK(Mitarbeiter!C15),"",Mitarbeiter!C15)</f>
        <v>Claus Saarhus</v>
      </c>
      <c r="AL18" s="46">
        <f t="shared" si="36"/>
        <v>0</v>
      </c>
      <c r="AM18" s="46">
        <f t="shared" si="4"/>
        <v>0</v>
      </c>
      <c r="AN18" s="46">
        <f t="shared" si="5"/>
        <v>0</v>
      </c>
      <c r="AO18" s="46">
        <f t="shared" si="6"/>
        <v>0</v>
      </c>
      <c r="AP18" s="46">
        <f t="shared" si="7"/>
        <v>0</v>
      </c>
      <c r="AQ18" s="46">
        <f t="shared" si="8"/>
        <v>0</v>
      </c>
      <c r="AR18" s="46">
        <f t="shared" si="9"/>
        <v>0</v>
      </c>
      <c r="AS18" s="46">
        <f t="shared" si="10"/>
        <v>0</v>
      </c>
      <c r="AT18" s="46">
        <f t="shared" si="11"/>
        <v>0</v>
      </c>
      <c r="AU18" s="46">
        <f t="shared" si="12"/>
        <v>0</v>
      </c>
      <c r="AV18" s="46">
        <f t="shared" si="13"/>
        <v>0</v>
      </c>
      <c r="AW18" s="46">
        <f t="shared" si="14"/>
        <v>0</v>
      </c>
      <c r="AX18" s="46">
        <f t="shared" si="15"/>
        <v>0</v>
      </c>
      <c r="AY18" s="46">
        <f t="shared" si="16"/>
        <v>0</v>
      </c>
      <c r="AZ18" s="46">
        <f t="shared" si="17"/>
        <v>0</v>
      </c>
      <c r="BA18" s="46">
        <f t="shared" si="18"/>
        <v>0</v>
      </c>
      <c r="BB18" s="46">
        <f t="shared" si="19"/>
        <v>0</v>
      </c>
      <c r="BC18" s="46">
        <f t="shared" si="20"/>
        <v>0</v>
      </c>
      <c r="BD18" s="46">
        <f t="shared" si="21"/>
        <v>0</v>
      </c>
      <c r="BE18" s="46">
        <f t="shared" si="22"/>
        <v>0</v>
      </c>
      <c r="BF18" s="46">
        <f t="shared" si="23"/>
        <v>0</v>
      </c>
      <c r="BG18" s="46">
        <f t="shared" si="24"/>
        <v>0</v>
      </c>
      <c r="BH18" s="46">
        <f t="shared" si="25"/>
        <v>0</v>
      </c>
      <c r="BI18" s="46">
        <f t="shared" si="26"/>
        <v>0</v>
      </c>
      <c r="BJ18" s="46">
        <f t="shared" si="27"/>
        <v>0</v>
      </c>
      <c r="BK18" s="46">
        <f t="shared" si="28"/>
        <v>0</v>
      </c>
      <c r="BL18" s="46">
        <f t="shared" si="29"/>
        <v>0</v>
      </c>
      <c r="BM18" s="46">
        <f t="shared" si="30"/>
        <v>0</v>
      </c>
      <c r="BN18" s="46">
        <f t="shared" si="31"/>
        <v>0</v>
      </c>
      <c r="BO18" s="46">
        <f t="shared" si="32"/>
        <v>0</v>
      </c>
      <c r="BP18" s="46">
        <f t="shared" si="33"/>
        <v>0</v>
      </c>
    </row>
    <row r="19" spans="2:68" ht="12.75">
      <c r="B19" s="53" t="str">
        <f t="shared" si="34"/>
        <v>Tatjana Vollmer</v>
      </c>
      <c r="C19" s="108">
        <f t="shared" si="3"/>
        <v>3</v>
      </c>
      <c r="D19" s="108">
        <f t="shared" si="35"/>
        <v>0</v>
      </c>
      <c r="E19" s="154">
        <v>1</v>
      </c>
      <c r="F19" s="154">
        <v>1</v>
      </c>
      <c r="G19" s="154">
        <v>1</v>
      </c>
      <c r="H19" s="154">
        <v>1</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5"/>
      <c r="AJ19" s="46">
        <f>IF(ISBLANK(Mitarbeiter!B16),"",Mitarbeiter!B16+1)</f>
        <v>7</v>
      </c>
      <c r="AK19" s="46" t="str">
        <f>IF(ISBLANK(Mitarbeiter!C16),"",Mitarbeiter!C16)</f>
        <v>Tatjana Vollmer</v>
      </c>
      <c r="AL19" s="46">
        <f t="shared" si="36"/>
        <v>0</v>
      </c>
      <c r="AM19" s="46">
        <f t="shared" si="4"/>
        <v>0</v>
      </c>
      <c r="AN19" s="46">
        <f t="shared" si="5"/>
        <v>0</v>
      </c>
      <c r="AO19" s="46">
        <f t="shared" si="6"/>
        <v>0</v>
      </c>
      <c r="AP19" s="46">
        <f t="shared" si="7"/>
        <v>0</v>
      </c>
      <c r="AQ19" s="46">
        <f t="shared" si="8"/>
        <v>0</v>
      </c>
      <c r="AR19" s="46">
        <f t="shared" si="9"/>
        <v>0</v>
      </c>
      <c r="AS19" s="46">
        <f t="shared" si="10"/>
        <v>0</v>
      </c>
      <c r="AT19" s="46">
        <f t="shared" si="11"/>
        <v>0</v>
      </c>
      <c r="AU19" s="46">
        <f t="shared" si="12"/>
        <v>0</v>
      </c>
      <c r="AV19" s="46">
        <f t="shared" si="13"/>
        <v>0</v>
      </c>
      <c r="AW19" s="46">
        <f t="shared" si="14"/>
        <v>0</v>
      </c>
      <c r="AX19" s="46">
        <f t="shared" si="15"/>
        <v>0</v>
      </c>
      <c r="AY19" s="46">
        <f t="shared" si="16"/>
        <v>0</v>
      </c>
      <c r="AZ19" s="46">
        <f t="shared" si="17"/>
        <v>0</v>
      </c>
      <c r="BA19" s="46">
        <f t="shared" si="18"/>
        <v>0</v>
      </c>
      <c r="BB19" s="46">
        <f t="shared" si="19"/>
        <v>0</v>
      </c>
      <c r="BC19" s="46">
        <f t="shared" si="20"/>
        <v>0</v>
      </c>
      <c r="BD19" s="46">
        <f t="shared" si="21"/>
        <v>0</v>
      </c>
      <c r="BE19" s="46">
        <f t="shared" si="22"/>
        <v>0</v>
      </c>
      <c r="BF19" s="46">
        <f t="shared" si="23"/>
        <v>0</v>
      </c>
      <c r="BG19" s="46">
        <f t="shared" si="24"/>
        <v>0</v>
      </c>
      <c r="BH19" s="46">
        <f t="shared" si="25"/>
        <v>0</v>
      </c>
      <c r="BI19" s="46">
        <f t="shared" si="26"/>
        <v>0</v>
      </c>
      <c r="BJ19" s="46">
        <f t="shared" si="27"/>
        <v>0</v>
      </c>
      <c r="BK19" s="46">
        <f t="shared" si="28"/>
        <v>0</v>
      </c>
      <c r="BL19" s="46">
        <f t="shared" si="29"/>
        <v>0</v>
      </c>
      <c r="BM19" s="46">
        <f t="shared" si="30"/>
        <v>0</v>
      </c>
      <c r="BN19" s="46">
        <f t="shared" si="31"/>
        <v>0</v>
      </c>
      <c r="BO19" s="46">
        <f t="shared" si="32"/>
        <v>0</v>
      </c>
      <c r="BP19" s="46">
        <f t="shared" si="33"/>
        <v>0</v>
      </c>
    </row>
    <row r="20" spans="2:68" ht="12.75">
      <c r="B20" s="54" t="str">
        <f t="shared" si="34"/>
        <v>Isabel Wohlauf</v>
      </c>
      <c r="C20" s="133">
        <f t="shared" si="3"/>
        <v>4</v>
      </c>
      <c r="D20" s="133">
        <f t="shared" si="35"/>
        <v>0</v>
      </c>
      <c r="E20" s="156"/>
      <c r="F20" s="156"/>
      <c r="G20" s="156"/>
      <c r="H20" s="156"/>
      <c r="I20" s="156"/>
      <c r="J20" s="156"/>
      <c r="K20" s="156"/>
      <c r="L20" s="156"/>
      <c r="M20" s="156"/>
      <c r="N20" s="156"/>
      <c r="O20" s="156"/>
      <c r="P20" s="156"/>
      <c r="Q20" s="156"/>
      <c r="R20" s="156"/>
      <c r="S20" s="156"/>
      <c r="T20" s="156"/>
      <c r="U20" s="156"/>
      <c r="V20" s="156"/>
      <c r="W20" s="156"/>
      <c r="X20" s="156"/>
      <c r="Y20" s="156">
        <v>1</v>
      </c>
      <c r="Z20" s="156">
        <v>1</v>
      </c>
      <c r="AA20" s="156">
        <v>1</v>
      </c>
      <c r="AB20" s="156">
        <v>1</v>
      </c>
      <c r="AC20" s="156">
        <v>1</v>
      </c>
      <c r="AD20" s="156"/>
      <c r="AE20" s="156"/>
      <c r="AF20" s="156"/>
      <c r="AG20" s="156"/>
      <c r="AH20" s="156"/>
      <c r="AI20" s="157"/>
      <c r="AJ20" s="46">
        <f>IF(ISBLANK(Mitarbeiter!B17),"",Mitarbeiter!B17+1)</f>
        <v>6</v>
      </c>
      <c r="AK20" s="46" t="str">
        <f>IF(ISBLANK(Mitarbeiter!C17),"",Mitarbeiter!C17)</f>
        <v>Isabel Wohlauf</v>
      </c>
      <c r="AL20" s="46">
        <f t="shared" si="36"/>
        <v>0</v>
      </c>
      <c r="AM20" s="46">
        <f t="shared" si="4"/>
        <v>0</v>
      </c>
      <c r="AN20" s="46">
        <f t="shared" si="5"/>
        <v>0</v>
      </c>
      <c r="AO20" s="46">
        <f t="shared" si="6"/>
        <v>0</v>
      </c>
      <c r="AP20" s="46">
        <f t="shared" si="7"/>
        <v>0</v>
      </c>
      <c r="AQ20" s="46">
        <f t="shared" si="8"/>
        <v>0</v>
      </c>
      <c r="AR20" s="46">
        <f t="shared" si="9"/>
        <v>0</v>
      </c>
      <c r="AS20" s="46">
        <f t="shared" si="10"/>
        <v>0</v>
      </c>
      <c r="AT20" s="46">
        <f t="shared" si="11"/>
        <v>0</v>
      </c>
      <c r="AU20" s="46">
        <f t="shared" si="12"/>
        <v>0</v>
      </c>
      <c r="AV20" s="46">
        <f t="shared" si="13"/>
        <v>0</v>
      </c>
      <c r="AW20" s="46">
        <f t="shared" si="14"/>
        <v>0</v>
      </c>
      <c r="AX20" s="46">
        <f t="shared" si="15"/>
        <v>0</v>
      </c>
      <c r="AY20" s="46">
        <f t="shared" si="16"/>
        <v>0</v>
      </c>
      <c r="AZ20" s="46">
        <f t="shared" si="17"/>
        <v>0</v>
      </c>
      <c r="BA20" s="46">
        <f t="shared" si="18"/>
        <v>0</v>
      </c>
      <c r="BB20" s="46">
        <f t="shared" si="19"/>
        <v>0</v>
      </c>
      <c r="BC20" s="46">
        <f t="shared" si="20"/>
        <v>0</v>
      </c>
      <c r="BD20" s="46">
        <f t="shared" si="21"/>
        <v>0</v>
      </c>
      <c r="BE20" s="46">
        <f t="shared" si="22"/>
        <v>0</v>
      </c>
      <c r="BF20" s="46">
        <f t="shared" si="23"/>
        <v>0</v>
      </c>
      <c r="BG20" s="46">
        <f t="shared" si="24"/>
        <v>0</v>
      </c>
      <c r="BH20" s="46">
        <f t="shared" si="25"/>
        <v>0</v>
      </c>
      <c r="BI20" s="46">
        <f t="shared" si="26"/>
        <v>0</v>
      </c>
      <c r="BJ20" s="46">
        <f t="shared" si="27"/>
        <v>0</v>
      </c>
      <c r="BK20" s="46">
        <f t="shared" si="28"/>
        <v>0</v>
      </c>
      <c r="BL20" s="46">
        <f t="shared" si="29"/>
        <v>0</v>
      </c>
      <c r="BM20" s="46">
        <f t="shared" si="30"/>
        <v>0</v>
      </c>
      <c r="BN20" s="46">
        <f t="shared" si="31"/>
        <v>0</v>
      </c>
      <c r="BO20" s="46">
        <f t="shared" si="32"/>
        <v>0</v>
      </c>
      <c r="BP20" s="46">
        <f t="shared" si="33"/>
        <v>0</v>
      </c>
    </row>
    <row r="21" spans="2:68" ht="17.25" customHeight="1" thickBot="1">
      <c r="B21" s="224"/>
      <c r="C21" s="224"/>
      <c r="D21" s="224"/>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row>
    <row r="22" spans="2:68" ht="13.5" hidden="1" thickBot="1">
      <c r="B22" s="224"/>
      <c r="C22" s="224"/>
      <c r="D22" s="224"/>
      <c r="E22" s="225"/>
      <c r="F22" s="226"/>
      <c r="G22" s="225"/>
      <c r="H22" s="225"/>
      <c r="I22" s="225"/>
      <c r="J22" s="226"/>
      <c r="K22" s="225"/>
      <c r="L22" s="225"/>
      <c r="M22" s="225"/>
      <c r="N22" s="226"/>
      <c r="O22" s="225"/>
      <c r="P22" s="225"/>
      <c r="Q22" s="225"/>
      <c r="R22" s="226"/>
      <c r="S22" s="225"/>
      <c r="T22" s="225"/>
      <c r="U22" s="225"/>
      <c r="V22" s="226"/>
      <c r="W22" s="225"/>
      <c r="X22" s="225"/>
      <c r="Y22" s="225"/>
      <c r="Z22" s="226"/>
      <c r="AA22" s="225"/>
      <c r="AB22" s="225"/>
      <c r="AC22" s="225"/>
      <c r="AD22" s="226"/>
      <c r="AE22" s="225"/>
      <c r="AF22" s="225"/>
      <c r="AG22" s="50"/>
      <c r="AH22" s="50"/>
      <c r="AI22" s="50"/>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row>
    <row r="23" spans="2:68" ht="18.75" customHeight="1" thickBot="1">
      <c r="B23" s="341" t="s">
        <v>85</v>
      </c>
      <c r="C23" s="342"/>
      <c r="D23" s="268"/>
      <c r="F23" s="309" t="s">
        <v>151</v>
      </c>
      <c r="G23" s="310"/>
      <c r="H23" s="310"/>
      <c r="I23" s="310"/>
      <c r="J23" s="310"/>
      <c r="K23" s="310"/>
      <c r="L23" s="310"/>
      <c r="M23" s="310"/>
      <c r="N23" s="310"/>
      <c r="O23" s="311"/>
      <c r="Q23" s="332" t="s">
        <v>164</v>
      </c>
      <c r="R23" s="333"/>
      <c r="S23" s="333"/>
      <c r="T23" s="333"/>
      <c r="U23" s="333"/>
      <c r="V23" s="333"/>
      <c r="W23" s="333"/>
      <c r="X23" s="333"/>
      <c r="Y23" s="333"/>
      <c r="Z23" s="333"/>
      <c r="AA23" s="333"/>
      <c r="AB23" s="333"/>
      <c r="AC23" s="333"/>
      <c r="AD23" s="333"/>
      <c r="AE23" s="333"/>
      <c r="AF23" s="333"/>
      <c r="AG23" s="333"/>
      <c r="AH23" s="333"/>
      <c r="AI23" s="334"/>
      <c r="AJ23" s="230"/>
      <c r="AK23" s="230"/>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row>
    <row r="24" spans="2:68" ht="3.75" customHeight="1">
      <c r="B24" s="224"/>
      <c r="C24" s="224"/>
      <c r="D24" s="224"/>
      <c r="F24" s="26"/>
      <c r="G24" s="27"/>
      <c r="H24" s="27"/>
      <c r="I24" s="27"/>
      <c r="J24" s="27"/>
      <c r="K24" s="27"/>
      <c r="L24" s="27"/>
      <c r="M24" s="27"/>
      <c r="N24" s="27"/>
      <c r="O24" s="28"/>
      <c r="Q24" s="335"/>
      <c r="R24" s="336"/>
      <c r="S24" s="336"/>
      <c r="T24" s="336"/>
      <c r="U24" s="336"/>
      <c r="V24" s="336"/>
      <c r="W24" s="336"/>
      <c r="X24" s="336"/>
      <c r="Y24" s="336"/>
      <c r="Z24" s="336"/>
      <c r="AA24" s="336"/>
      <c r="AB24" s="336"/>
      <c r="AC24" s="336"/>
      <c r="AD24" s="336"/>
      <c r="AE24" s="336"/>
      <c r="AF24" s="336"/>
      <c r="AG24" s="336"/>
      <c r="AH24" s="336"/>
      <c r="AI24" s="337"/>
      <c r="AJ24" s="36"/>
      <c r="AK24" s="3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row>
    <row r="25" spans="2:68" ht="15" customHeight="1">
      <c r="B25" s="224"/>
      <c r="C25" s="224"/>
      <c r="D25" s="224"/>
      <c r="F25" s="227"/>
      <c r="G25" s="83"/>
      <c r="H25" s="83"/>
      <c r="I25" s="83"/>
      <c r="J25" s="228" t="s">
        <v>152</v>
      </c>
      <c r="K25" s="83"/>
      <c r="L25" s="83"/>
      <c r="M25" s="83"/>
      <c r="N25" s="83"/>
      <c r="O25" s="28"/>
      <c r="Q25" s="335"/>
      <c r="R25" s="336"/>
      <c r="S25" s="336"/>
      <c r="T25" s="336"/>
      <c r="U25" s="336"/>
      <c r="V25" s="336"/>
      <c r="W25" s="336"/>
      <c r="X25" s="336"/>
      <c r="Y25" s="336"/>
      <c r="Z25" s="336"/>
      <c r="AA25" s="336"/>
      <c r="AB25" s="336"/>
      <c r="AC25" s="336"/>
      <c r="AD25" s="336"/>
      <c r="AE25" s="336"/>
      <c r="AF25" s="336"/>
      <c r="AG25" s="336"/>
      <c r="AH25" s="336"/>
      <c r="AI25" s="337"/>
      <c r="AJ25" s="36"/>
      <c r="AK25" s="3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row>
    <row r="26" spans="2:68" ht="5.25" customHeight="1">
      <c r="B26" s="224"/>
      <c r="C26" s="224"/>
      <c r="D26" s="224"/>
      <c r="F26" s="29"/>
      <c r="G26" s="80"/>
      <c r="H26" s="80"/>
      <c r="I26" s="80"/>
      <c r="J26" s="80"/>
      <c r="K26" s="80"/>
      <c r="L26" s="80"/>
      <c r="M26" s="80"/>
      <c r="N26" s="80"/>
      <c r="O26" s="28"/>
      <c r="Q26" s="335"/>
      <c r="R26" s="336"/>
      <c r="S26" s="336"/>
      <c r="T26" s="336"/>
      <c r="U26" s="336"/>
      <c r="V26" s="336"/>
      <c r="W26" s="336"/>
      <c r="X26" s="336"/>
      <c r="Y26" s="336"/>
      <c r="Z26" s="336"/>
      <c r="AA26" s="336"/>
      <c r="AB26" s="336"/>
      <c r="AC26" s="336"/>
      <c r="AD26" s="336"/>
      <c r="AE26" s="336"/>
      <c r="AF26" s="336"/>
      <c r="AG26" s="336"/>
      <c r="AH26" s="336"/>
      <c r="AI26" s="337"/>
      <c r="AJ26" s="36"/>
      <c r="AK26" s="3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row>
    <row r="27" spans="2:68" ht="12.75" customHeight="1">
      <c r="B27" s="224"/>
      <c r="C27" s="224"/>
      <c r="D27" s="224"/>
      <c r="F27" s="29"/>
      <c r="G27" s="80"/>
      <c r="H27" s="229">
        <v>1</v>
      </c>
      <c r="I27" s="80" t="s">
        <v>153</v>
      </c>
      <c r="J27" s="80"/>
      <c r="K27" s="80"/>
      <c r="L27" s="80"/>
      <c r="M27" s="80"/>
      <c r="N27" s="80"/>
      <c r="O27" s="28"/>
      <c r="P27" s="35"/>
      <c r="Q27" s="335"/>
      <c r="R27" s="336"/>
      <c r="S27" s="336"/>
      <c r="T27" s="336"/>
      <c r="U27" s="336"/>
      <c r="V27" s="336"/>
      <c r="W27" s="336"/>
      <c r="X27" s="336"/>
      <c r="Y27" s="336"/>
      <c r="Z27" s="336"/>
      <c r="AA27" s="336"/>
      <c r="AB27" s="336"/>
      <c r="AC27" s="336"/>
      <c r="AD27" s="336"/>
      <c r="AE27" s="336"/>
      <c r="AF27" s="336"/>
      <c r="AG27" s="336"/>
      <c r="AH27" s="336"/>
      <c r="AI27" s="337"/>
      <c r="AJ27" s="36"/>
      <c r="AK27" s="3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row>
    <row r="28" spans="2:68" ht="12.75">
      <c r="B28" s="224"/>
      <c r="C28" s="224"/>
      <c r="D28" s="224"/>
      <c r="F28" s="29"/>
      <c r="G28" s="80"/>
      <c r="H28" s="229">
        <v>0.5</v>
      </c>
      <c r="I28" s="80" t="s">
        <v>154</v>
      </c>
      <c r="J28" s="80"/>
      <c r="K28" s="80"/>
      <c r="L28" s="80"/>
      <c r="M28" s="80"/>
      <c r="N28" s="80"/>
      <c r="O28" s="28"/>
      <c r="P28" s="35"/>
      <c r="Q28" s="335"/>
      <c r="R28" s="336"/>
      <c r="S28" s="336"/>
      <c r="T28" s="336"/>
      <c r="U28" s="336"/>
      <c r="V28" s="336"/>
      <c r="W28" s="336"/>
      <c r="X28" s="336"/>
      <c r="Y28" s="336"/>
      <c r="Z28" s="336"/>
      <c r="AA28" s="336"/>
      <c r="AB28" s="336"/>
      <c r="AC28" s="336"/>
      <c r="AD28" s="336"/>
      <c r="AE28" s="336"/>
      <c r="AF28" s="336"/>
      <c r="AG28" s="336"/>
      <c r="AH28" s="336"/>
      <c r="AI28" s="337"/>
      <c r="AJ28" s="36"/>
      <c r="AK28" s="3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row>
    <row r="29" spans="2:68" ht="13.5" thickBot="1">
      <c r="B29" s="224"/>
      <c r="C29" s="224"/>
      <c r="D29" s="224"/>
      <c r="F29" s="29"/>
      <c r="G29" s="80"/>
      <c r="H29" s="229" t="s">
        <v>155</v>
      </c>
      <c r="I29" s="80" t="s">
        <v>156</v>
      </c>
      <c r="J29" s="80"/>
      <c r="K29" s="80"/>
      <c r="L29" s="80"/>
      <c r="M29" s="80"/>
      <c r="N29" s="80"/>
      <c r="O29" s="28"/>
      <c r="P29" s="35"/>
      <c r="Q29" s="338"/>
      <c r="R29" s="339"/>
      <c r="S29" s="339"/>
      <c r="T29" s="339"/>
      <c r="U29" s="339"/>
      <c r="V29" s="339"/>
      <c r="W29" s="339"/>
      <c r="X29" s="339"/>
      <c r="Y29" s="339"/>
      <c r="Z29" s="339"/>
      <c r="AA29" s="339"/>
      <c r="AB29" s="339"/>
      <c r="AC29" s="339"/>
      <c r="AD29" s="339"/>
      <c r="AE29" s="339"/>
      <c r="AF29" s="339"/>
      <c r="AG29" s="339"/>
      <c r="AH29" s="339"/>
      <c r="AI29" s="340"/>
      <c r="AJ29" s="36"/>
      <c r="AK29" s="3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row>
    <row r="30" spans="2:68" ht="12.75">
      <c r="B30" s="224"/>
      <c r="C30" s="224"/>
      <c r="D30" s="224"/>
      <c r="F30" s="29"/>
      <c r="G30" s="80"/>
      <c r="H30" s="229" t="s">
        <v>157</v>
      </c>
      <c r="I30" s="80" t="s">
        <v>158</v>
      </c>
      <c r="J30" s="80"/>
      <c r="K30" s="80"/>
      <c r="L30" s="80"/>
      <c r="M30" s="80"/>
      <c r="N30" s="80"/>
      <c r="O30" s="28"/>
      <c r="P30" s="35"/>
      <c r="Q30" s="225"/>
      <c r="U30" s="36"/>
      <c r="Y30" s="36"/>
      <c r="AC30" s="36"/>
      <c r="AG30" s="36"/>
      <c r="AJ30" s="36"/>
      <c r="AK30" s="3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row>
    <row r="31" spans="2:68" ht="12.75">
      <c r="B31" s="224"/>
      <c r="C31" s="224"/>
      <c r="D31" s="224"/>
      <c r="F31" s="29"/>
      <c r="G31" s="80"/>
      <c r="H31" s="229">
        <v>0</v>
      </c>
      <c r="I31" s="80" t="s">
        <v>159</v>
      </c>
      <c r="J31" s="80"/>
      <c r="K31" s="80"/>
      <c r="L31" s="80"/>
      <c r="M31" s="80"/>
      <c r="N31" s="80"/>
      <c r="O31" s="28"/>
      <c r="AC31" s="36"/>
      <c r="AG31" s="36"/>
      <c r="AJ31" s="36"/>
      <c r="AK31" s="3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row>
    <row r="32" spans="2:68" ht="3" customHeight="1" thickBot="1">
      <c r="B32" s="224"/>
      <c r="C32" s="224"/>
      <c r="D32" s="224"/>
      <c r="F32" s="30"/>
      <c r="G32" s="31"/>
      <c r="H32" s="31"/>
      <c r="I32" s="31"/>
      <c r="J32" s="31"/>
      <c r="K32" s="31"/>
      <c r="L32" s="31"/>
      <c r="M32" s="31"/>
      <c r="N32" s="31"/>
      <c r="O32" s="32"/>
      <c r="AC32" s="36"/>
      <c r="AG32" s="36"/>
      <c r="AJ32" s="36"/>
      <c r="AK32" s="3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row>
    <row r="33" spans="2:68" ht="12.75">
      <c r="B33" s="224"/>
      <c r="C33" s="224"/>
      <c r="D33" s="224"/>
      <c r="E33" s="267"/>
      <c r="F33" s="267"/>
      <c r="G33" s="267"/>
      <c r="H33" s="267"/>
      <c r="I33" s="267"/>
      <c r="J33" s="267"/>
      <c r="K33" s="267"/>
      <c r="L33" s="267"/>
      <c r="M33" s="267"/>
      <c r="N33" s="267"/>
      <c r="O33" s="267"/>
      <c r="Z33" s="267"/>
      <c r="AA33" s="267"/>
      <c r="AB33" s="267"/>
      <c r="AC33" s="267"/>
      <c r="AD33" s="267"/>
      <c r="AE33" s="267"/>
      <c r="AF33" s="267"/>
      <c r="AG33" s="267"/>
      <c r="AH33" s="267"/>
      <c r="AI33" s="26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row>
    <row r="34" spans="2:68" ht="12.75">
      <c r="B34" s="224"/>
      <c r="C34" s="224"/>
      <c r="D34" s="224"/>
      <c r="E34" s="267"/>
      <c r="F34" s="267"/>
      <c r="G34" s="267"/>
      <c r="H34" s="267"/>
      <c r="I34" s="267"/>
      <c r="J34" s="267"/>
      <c r="K34" s="267"/>
      <c r="L34" s="267"/>
      <c r="M34" s="267"/>
      <c r="N34" s="267"/>
      <c r="O34" s="267"/>
      <c r="Z34" s="267"/>
      <c r="AA34" s="267"/>
      <c r="AB34" s="267"/>
      <c r="AC34" s="267"/>
      <c r="AD34" s="267"/>
      <c r="AE34" s="267"/>
      <c r="AF34" s="267"/>
      <c r="AG34" s="267"/>
      <c r="AH34" s="267"/>
      <c r="AI34" s="267"/>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row>
    <row r="35" spans="2:68" ht="12.75">
      <c r="B35" s="224"/>
      <c r="C35" s="224"/>
      <c r="D35" s="224"/>
      <c r="E35" s="267"/>
      <c r="F35" s="267"/>
      <c r="G35" s="267"/>
      <c r="H35" s="267"/>
      <c r="I35" s="267"/>
      <c r="J35" s="267"/>
      <c r="K35" s="267"/>
      <c r="L35" s="267"/>
      <c r="M35" s="267"/>
      <c r="N35" s="267"/>
      <c r="O35" s="267"/>
      <c r="Z35" s="267"/>
      <c r="AA35" s="267"/>
      <c r="AB35" s="267"/>
      <c r="AC35" s="267"/>
      <c r="AD35" s="267"/>
      <c r="AE35" s="267"/>
      <c r="AF35" s="267"/>
      <c r="AG35" s="267"/>
      <c r="AH35" s="267"/>
      <c r="AI35" s="267"/>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row>
    <row r="36" spans="2:68" ht="12.75">
      <c r="B36" s="224"/>
      <c r="C36" s="224"/>
      <c r="D36" s="224"/>
      <c r="E36" s="267"/>
      <c r="F36" s="267"/>
      <c r="G36" s="267"/>
      <c r="H36" s="267"/>
      <c r="I36" s="267"/>
      <c r="J36" s="267"/>
      <c r="K36" s="267"/>
      <c r="L36" s="267"/>
      <c r="M36" s="267"/>
      <c r="N36" s="267"/>
      <c r="O36" s="267"/>
      <c r="Z36" s="267"/>
      <c r="AA36" s="267"/>
      <c r="AB36" s="267"/>
      <c r="AC36" s="267"/>
      <c r="AD36" s="267"/>
      <c r="AE36" s="267"/>
      <c r="AF36" s="267"/>
      <c r="AG36" s="267"/>
      <c r="AH36" s="267"/>
      <c r="AI36" s="267"/>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row>
    <row r="37" spans="2:68" ht="12.75">
      <c r="B37" s="224"/>
      <c r="C37" s="224"/>
      <c r="D37" s="224"/>
      <c r="E37" s="267"/>
      <c r="F37" s="267"/>
      <c r="G37" s="267"/>
      <c r="H37" s="267"/>
      <c r="I37" s="267"/>
      <c r="J37" s="267"/>
      <c r="K37" s="267"/>
      <c r="L37" s="267"/>
      <c r="M37" s="267"/>
      <c r="N37" s="267"/>
      <c r="O37" s="267"/>
      <c r="Z37" s="267"/>
      <c r="AA37" s="267"/>
      <c r="AB37" s="267"/>
      <c r="AC37" s="267"/>
      <c r="AD37" s="267"/>
      <c r="AE37" s="267"/>
      <c r="AF37" s="267"/>
      <c r="AG37" s="267"/>
      <c r="AH37" s="267"/>
      <c r="AI37" s="267"/>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row>
    <row r="38" spans="2:68" ht="12.75">
      <c r="B38" s="224"/>
      <c r="C38" s="224"/>
      <c r="D38" s="224"/>
      <c r="E38" s="267"/>
      <c r="F38" s="267"/>
      <c r="G38" s="267"/>
      <c r="H38" s="267"/>
      <c r="I38" s="267"/>
      <c r="J38" s="267"/>
      <c r="K38" s="267"/>
      <c r="L38" s="267"/>
      <c r="M38" s="267"/>
      <c r="N38" s="267"/>
      <c r="O38" s="267"/>
      <c r="P38" s="131"/>
      <c r="Q38" s="235"/>
      <c r="R38" s="131"/>
      <c r="S38" s="131"/>
      <c r="T38" s="131"/>
      <c r="U38" s="235"/>
      <c r="V38" s="131"/>
      <c r="Z38" s="267"/>
      <c r="AA38" s="267"/>
      <c r="AB38" s="267"/>
      <c r="AC38" s="267"/>
      <c r="AD38" s="267"/>
      <c r="AE38" s="267"/>
      <c r="AF38" s="267"/>
      <c r="AG38" s="267"/>
      <c r="AH38" s="267"/>
      <c r="AI38" s="267"/>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row>
    <row r="39" spans="2:68" ht="12.75">
      <c r="B39" s="224"/>
      <c r="C39" s="224"/>
      <c r="D39" s="224"/>
      <c r="E39" s="267"/>
      <c r="F39" s="267"/>
      <c r="G39" s="267"/>
      <c r="H39" s="267"/>
      <c r="I39" s="267"/>
      <c r="J39" s="267"/>
      <c r="K39" s="267"/>
      <c r="L39" s="267"/>
      <c r="M39" s="267"/>
      <c r="N39" s="267"/>
      <c r="O39" s="267"/>
      <c r="P39" s="131"/>
      <c r="Q39" s="235"/>
      <c r="R39" s="131"/>
      <c r="S39" s="131"/>
      <c r="T39" s="131"/>
      <c r="U39" s="235"/>
      <c r="V39" s="131"/>
      <c r="Z39" s="267"/>
      <c r="AA39" s="267"/>
      <c r="AB39" s="267"/>
      <c r="AC39" s="267"/>
      <c r="AD39" s="267"/>
      <c r="AE39" s="267"/>
      <c r="AF39" s="267"/>
      <c r="AG39" s="267"/>
      <c r="AH39" s="267"/>
      <c r="AI39" s="267"/>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row>
    <row r="40" spans="2:68" ht="12.75" customHeight="1">
      <c r="B40" s="224"/>
      <c r="C40" s="224"/>
      <c r="D40" s="224"/>
      <c r="E40" s="267"/>
      <c r="F40" s="267"/>
      <c r="G40" s="267"/>
      <c r="H40" s="267"/>
      <c r="I40" s="267"/>
      <c r="J40" s="267"/>
      <c r="K40" s="269"/>
      <c r="L40" s="269"/>
      <c r="M40" s="269"/>
      <c r="N40" s="269"/>
      <c r="O40" s="269"/>
      <c r="P40" s="269"/>
      <c r="Q40" s="269"/>
      <c r="R40" s="269"/>
      <c r="S40" s="269"/>
      <c r="T40" s="269"/>
      <c r="U40" s="269"/>
      <c r="V40" s="131"/>
      <c r="Z40" s="267"/>
      <c r="AA40" s="267"/>
      <c r="AB40" s="267"/>
      <c r="AC40" s="267"/>
      <c r="AD40" s="267"/>
      <c r="AE40" s="267"/>
      <c r="AF40" s="267"/>
      <c r="AG40" s="267"/>
      <c r="AH40" s="267"/>
      <c r="AI40" s="267"/>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row>
    <row r="41" spans="2:68" ht="12.75" customHeight="1">
      <c r="B41" s="224"/>
      <c r="C41" s="224"/>
      <c r="D41" s="224"/>
      <c r="E41" s="267"/>
      <c r="F41" s="267"/>
      <c r="G41" s="267"/>
      <c r="H41" s="267"/>
      <c r="I41" s="267"/>
      <c r="J41" s="267"/>
      <c r="K41" s="269"/>
      <c r="L41" s="269"/>
      <c r="M41" s="269"/>
      <c r="N41" s="269"/>
      <c r="O41" s="269"/>
      <c r="P41" s="269"/>
      <c r="Q41" s="269"/>
      <c r="R41" s="269"/>
      <c r="S41" s="269"/>
      <c r="T41" s="269"/>
      <c r="U41" s="269"/>
      <c r="V41" s="267"/>
      <c r="W41" s="267"/>
      <c r="X41" s="267"/>
      <c r="Y41" s="267"/>
      <c r="Z41" s="267"/>
      <c r="AA41" s="267"/>
      <c r="AB41" s="267"/>
      <c r="AC41" s="267"/>
      <c r="AD41" s="267"/>
      <c r="AE41" s="267"/>
      <c r="AF41" s="267"/>
      <c r="AG41" s="267"/>
      <c r="AH41" s="267"/>
      <c r="AI41" s="267"/>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row>
    <row r="42" spans="2:68" ht="13.5" customHeight="1">
      <c r="B42" s="224"/>
      <c r="C42" s="224"/>
      <c r="D42" s="224"/>
      <c r="E42" s="267"/>
      <c r="F42" s="267"/>
      <c r="G42" s="267"/>
      <c r="H42" s="267"/>
      <c r="I42" s="267"/>
      <c r="J42" s="267"/>
      <c r="K42" s="269"/>
      <c r="L42" s="269"/>
      <c r="M42" s="269"/>
      <c r="N42" s="269"/>
      <c r="O42" s="269"/>
      <c r="P42" s="269"/>
      <c r="Q42" s="269"/>
      <c r="R42" s="269"/>
      <c r="S42" s="269"/>
      <c r="T42" s="269"/>
      <c r="U42" s="269"/>
      <c r="V42" s="267"/>
      <c r="W42" s="267"/>
      <c r="X42" s="267"/>
      <c r="Y42" s="267"/>
      <c r="Z42" s="267"/>
      <c r="AA42" s="267"/>
      <c r="AB42" s="267"/>
      <c r="AC42" s="267"/>
      <c r="AD42" s="267"/>
      <c r="AE42" s="267"/>
      <c r="AF42" s="267"/>
      <c r="AG42" s="267"/>
      <c r="AH42" s="267"/>
      <c r="AI42" s="267"/>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row>
    <row r="43" spans="2:68" ht="12.75">
      <c r="B43" s="224"/>
      <c r="C43" s="224"/>
      <c r="D43" s="224"/>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row>
    <row r="44" spans="2:68" ht="12.75">
      <c r="B44" s="224"/>
      <c r="C44" s="224"/>
      <c r="D44" s="224"/>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row>
    <row r="45" spans="2:68" ht="12.75">
      <c r="B45" s="224"/>
      <c r="C45" s="224"/>
      <c r="D45" s="224"/>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row>
    <row r="46" spans="2:68" ht="12.75">
      <c r="B46" s="224"/>
      <c r="C46" s="224"/>
      <c r="D46" s="224"/>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row>
    <row r="47" spans="2:68" ht="12.75">
      <c r="B47" s="224"/>
      <c r="C47" s="224"/>
      <c r="D47" s="224"/>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row>
    <row r="48" spans="2:68" ht="12.75">
      <c r="B48" s="224"/>
      <c r="C48" s="224"/>
      <c r="D48" s="224"/>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row>
    <row r="49" spans="2:68" ht="12.75">
      <c r="B49" s="224"/>
      <c r="C49" s="224"/>
      <c r="D49" s="224"/>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row>
    <row r="50" spans="2:68" ht="12.75">
      <c r="B50" s="224"/>
      <c r="C50" s="224"/>
      <c r="D50" s="224"/>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row>
    <row r="51" spans="2:68" ht="12.75">
      <c r="B51" s="224"/>
      <c r="C51" s="224"/>
      <c r="D51" s="224"/>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row>
    <row r="52" spans="2:68" ht="12.75">
      <c r="B52" s="224"/>
      <c r="C52" s="224"/>
      <c r="D52" s="224"/>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row>
    <row r="53" spans="2:68" ht="12.75">
      <c r="B53" s="224"/>
      <c r="C53" s="224"/>
      <c r="D53" s="224"/>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row>
    <row r="54" spans="2:68" ht="12.75">
      <c r="B54" s="224"/>
      <c r="C54" s="224"/>
      <c r="D54" s="224"/>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row>
    <row r="55" spans="2:68" ht="12.75">
      <c r="B55" s="224"/>
      <c r="C55" s="224"/>
      <c r="D55" s="224"/>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row>
    <row r="56" spans="2:68" ht="12.75">
      <c r="B56" s="224"/>
      <c r="C56" s="224"/>
      <c r="D56" s="224"/>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row>
    <row r="57" spans="2:68" ht="12.75">
      <c r="B57" s="224"/>
      <c r="C57" s="224"/>
      <c r="D57" s="224"/>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row>
    <row r="58" spans="2:68" ht="12.75">
      <c r="B58" s="224"/>
      <c r="C58" s="224"/>
      <c r="D58" s="224"/>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row>
    <row r="59" spans="2:68" ht="12.75">
      <c r="B59" s="224"/>
      <c r="C59" s="224"/>
      <c r="D59" s="224"/>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row>
    <row r="60" spans="2:68" ht="12.75">
      <c r="B60" s="224"/>
      <c r="C60" s="224"/>
      <c r="D60" s="224"/>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row>
    <row r="61" spans="2:68" ht="12.75">
      <c r="B61" s="224"/>
      <c r="C61" s="224"/>
      <c r="D61" s="224"/>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row>
    <row r="62" spans="2:68" ht="12.75">
      <c r="B62" s="224"/>
      <c r="C62" s="224"/>
      <c r="D62" s="224"/>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row>
    <row r="63" spans="2:68" ht="12.75">
      <c r="B63" s="224"/>
      <c r="C63" s="224"/>
      <c r="D63" s="224"/>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row>
    <row r="64" spans="3:35" ht="12.75">
      <c r="C64" s="101"/>
      <c r="D64" s="101"/>
      <c r="E64" s="101"/>
      <c r="F64" s="101"/>
      <c r="G64" s="101"/>
      <c r="H64" s="101"/>
      <c r="I64" s="103"/>
      <c r="J64" s="102"/>
      <c r="K64" s="102"/>
      <c r="L64" s="102"/>
      <c r="M64" s="103"/>
      <c r="N64" s="102"/>
      <c r="O64" s="102"/>
      <c r="P64" s="102"/>
      <c r="Q64" s="103"/>
      <c r="R64" s="102"/>
      <c r="S64" s="102"/>
      <c r="T64" s="102"/>
      <c r="U64" s="103"/>
      <c r="V64" s="102"/>
      <c r="W64" s="102"/>
      <c r="X64" s="102"/>
      <c r="Y64" s="103"/>
      <c r="Z64" s="102"/>
      <c r="AA64" s="102"/>
      <c r="AB64" s="102"/>
      <c r="AC64" s="103"/>
      <c r="AD64" s="102"/>
      <c r="AE64" s="102"/>
      <c r="AF64" s="102"/>
      <c r="AG64" s="103"/>
      <c r="AH64" s="102"/>
      <c r="AI64" s="102"/>
    </row>
    <row r="65" spans="2:35" ht="12.75">
      <c r="B65" s="49"/>
      <c r="C65" s="46">
        <f>SUM(E65:AI65)</f>
        <v>0</v>
      </c>
      <c r="D65" s="46"/>
      <c r="E65" s="109">
        <f>IF(AND(E9&gt;0,E$5=0,E$6&lt;$AJ9),E9,0)</f>
        <v>0</v>
      </c>
      <c r="F65" s="109">
        <f aca="true" t="shared" si="37" ref="F65:AI65">IF(AND(F9&gt;0,F$5=0,F$6&lt;$AJ9),F9,0)</f>
        <v>0</v>
      </c>
      <c r="G65" s="109">
        <f t="shared" si="37"/>
        <v>0</v>
      </c>
      <c r="H65" s="109">
        <f t="shared" si="37"/>
        <v>0</v>
      </c>
      <c r="I65" s="109">
        <f t="shared" si="37"/>
        <v>0</v>
      </c>
      <c r="J65" s="109">
        <f t="shared" si="37"/>
        <v>0</v>
      </c>
      <c r="K65" s="109">
        <f t="shared" si="37"/>
        <v>0</v>
      </c>
      <c r="L65" s="109">
        <f t="shared" si="37"/>
        <v>0</v>
      </c>
      <c r="M65" s="109">
        <f t="shared" si="37"/>
        <v>0</v>
      </c>
      <c r="N65" s="109">
        <f t="shared" si="37"/>
        <v>0</v>
      </c>
      <c r="O65" s="109">
        <f t="shared" si="37"/>
        <v>0</v>
      </c>
      <c r="P65" s="109">
        <f t="shared" si="37"/>
        <v>0</v>
      </c>
      <c r="Q65" s="109">
        <f t="shared" si="37"/>
        <v>0</v>
      </c>
      <c r="R65" s="109">
        <f t="shared" si="37"/>
        <v>0</v>
      </c>
      <c r="S65" s="109">
        <f t="shared" si="37"/>
        <v>0</v>
      </c>
      <c r="T65" s="109">
        <f t="shared" si="37"/>
        <v>0</v>
      </c>
      <c r="U65" s="109">
        <f t="shared" si="37"/>
        <v>0</v>
      </c>
      <c r="V65" s="109">
        <f t="shared" si="37"/>
        <v>0</v>
      </c>
      <c r="W65" s="109">
        <f t="shared" si="37"/>
        <v>0</v>
      </c>
      <c r="X65" s="109">
        <f t="shared" si="37"/>
        <v>0</v>
      </c>
      <c r="Y65" s="109">
        <f t="shared" si="37"/>
        <v>0</v>
      </c>
      <c r="Z65" s="109">
        <f t="shared" si="37"/>
        <v>0</v>
      </c>
      <c r="AA65" s="109">
        <f t="shared" si="37"/>
        <v>0</v>
      </c>
      <c r="AB65" s="109">
        <f t="shared" si="37"/>
        <v>0</v>
      </c>
      <c r="AC65" s="109">
        <f t="shared" si="37"/>
        <v>0</v>
      </c>
      <c r="AD65" s="109">
        <f t="shared" si="37"/>
        <v>0</v>
      </c>
      <c r="AE65" s="109">
        <f t="shared" si="37"/>
        <v>0</v>
      </c>
      <c r="AF65" s="109">
        <f t="shared" si="37"/>
        <v>0</v>
      </c>
      <c r="AG65" s="109">
        <f t="shared" si="37"/>
        <v>0</v>
      </c>
      <c r="AH65" s="109">
        <f t="shared" si="37"/>
        <v>0</v>
      </c>
      <c r="AI65" s="109">
        <f t="shared" si="37"/>
        <v>0</v>
      </c>
    </row>
    <row r="66" spans="2:35" ht="12.75">
      <c r="B66" s="49"/>
      <c r="C66" s="46">
        <f aca="true" t="shared" si="38" ref="C66:C76">SUM(E66:AI66)</f>
        <v>3.5</v>
      </c>
      <c r="D66" s="46"/>
      <c r="E66" s="109">
        <f aca="true" t="shared" si="39" ref="E66:AI66">IF(AND(E10&gt;0,E$5=0,E$6&lt;$AJ10),E10,0)</f>
        <v>0</v>
      </c>
      <c r="F66" s="109">
        <f t="shared" si="39"/>
        <v>1</v>
      </c>
      <c r="G66" s="109">
        <f t="shared" si="39"/>
        <v>1</v>
      </c>
      <c r="H66" s="109">
        <f t="shared" si="39"/>
        <v>1</v>
      </c>
      <c r="I66" s="109">
        <f t="shared" si="39"/>
        <v>0</v>
      </c>
      <c r="J66" s="109">
        <f t="shared" si="39"/>
        <v>0</v>
      </c>
      <c r="K66" s="109">
        <f t="shared" si="39"/>
        <v>0.5</v>
      </c>
      <c r="L66" s="109">
        <f t="shared" si="39"/>
        <v>0</v>
      </c>
      <c r="M66" s="109">
        <f t="shared" si="39"/>
        <v>0</v>
      </c>
      <c r="N66" s="109">
        <f t="shared" si="39"/>
        <v>0</v>
      </c>
      <c r="O66" s="109">
        <f t="shared" si="39"/>
        <v>0</v>
      </c>
      <c r="P66" s="109">
        <f t="shared" si="39"/>
        <v>0</v>
      </c>
      <c r="Q66" s="109">
        <f t="shared" si="39"/>
        <v>0</v>
      </c>
      <c r="R66" s="109">
        <f t="shared" si="39"/>
        <v>0</v>
      </c>
      <c r="S66" s="109">
        <f t="shared" si="39"/>
        <v>0</v>
      </c>
      <c r="T66" s="109">
        <f t="shared" si="39"/>
        <v>0</v>
      </c>
      <c r="U66" s="109">
        <f t="shared" si="39"/>
        <v>0</v>
      </c>
      <c r="V66" s="109">
        <f t="shared" si="39"/>
        <v>0</v>
      </c>
      <c r="W66" s="109">
        <f t="shared" si="39"/>
        <v>0</v>
      </c>
      <c r="X66" s="109">
        <f t="shared" si="39"/>
        <v>0</v>
      </c>
      <c r="Y66" s="109">
        <f t="shared" si="39"/>
        <v>0</v>
      </c>
      <c r="Z66" s="109">
        <f t="shared" si="39"/>
        <v>0</v>
      </c>
      <c r="AA66" s="109">
        <f t="shared" si="39"/>
        <v>0</v>
      </c>
      <c r="AB66" s="109">
        <f t="shared" si="39"/>
        <v>0</v>
      </c>
      <c r="AC66" s="109">
        <f t="shared" si="39"/>
        <v>0</v>
      </c>
      <c r="AD66" s="109">
        <f t="shared" si="39"/>
        <v>0</v>
      </c>
      <c r="AE66" s="109">
        <f t="shared" si="39"/>
        <v>0</v>
      </c>
      <c r="AF66" s="109">
        <f t="shared" si="39"/>
        <v>0</v>
      </c>
      <c r="AG66" s="109">
        <f t="shared" si="39"/>
        <v>0</v>
      </c>
      <c r="AH66" s="109">
        <f t="shared" si="39"/>
        <v>0</v>
      </c>
      <c r="AI66" s="109">
        <f t="shared" si="39"/>
        <v>0</v>
      </c>
    </row>
    <row r="67" spans="2:35" ht="12.75">
      <c r="B67" s="49"/>
      <c r="C67" s="46">
        <f t="shared" si="38"/>
        <v>5.5</v>
      </c>
      <c r="D67" s="46"/>
      <c r="E67" s="109">
        <f aca="true" t="shared" si="40" ref="E67:AI67">IF(AND(E11&gt;0,E$5=0,E$6&lt;$AJ11),E11,0)</f>
        <v>0</v>
      </c>
      <c r="F67" s="109">
        <f t="shared" si="40"/>
        <v>0</v>
      </c>
      <c r="G67" s="109">
        <f t="shared" si="40"/>
        <v>0</v>
      </c>
      <c r="H67" s="109">
        <f t="shared" si="40"/>
        <v>0</v>
      </c>
      <c r="I67" s="109">
        <f t="shared" si="40"/>
        <v>0</v>
      </c>
      <c r="J67" s="109">
        <f t="shared" si="40"/>
        <v>0</v>
      </c>
      <c r="K67" s="109">
        <f t="shared" si="40"/>
        <v>0</v>
      </c>
      <c r="L67" s="109">
        <f t="shared" si="40"/>
        <v>0</v>
      </c>
      <c r="M67" s="109">
        <f t="shared" si="40"/>
        <v>0</v>
      </c>
      <c r="N67" s="109">
        <f t="shared" si="40"/>
        <v>0</v>
      </c>
      <c r="O67" s="109">
        <f t="shared" si="40"/>
        <v>0</v>
      </c>
      <c r="P67" s="109">
        <f t="shared" si="40"/>
        <v>0</v>
      </c>
      <c r="Q67" s="109">
        <f t="shared" si="40"/>
        <v>0</v>
      </c>
      <c r="R67" s="109">
        <f t="shared" si="40"/>
        <v>0</v>
      </c>
      <c r="S67" s="109">
        <f t="shared" si="40"/>
        <v>0</v>
      </c>
      <c r="T67" s="109">
        <f t="shared" si="40"/>
        <v>0</v>
      </c>
      <c r="U67" s="109">
        <f t="shared" si="40"/>
        <v>0</v>
      </c>
      <c r="V67" s="109">
        <f t="shared" si="40"/>
        <v>0</v>
      </c>
      <c r="W67" s="109">
        <f t="shared" si="40"/>
        <v>0</v>
      </c>
      <c r="X67" s="109">
        <f t="shared" si="40"/>
        <v>0</v>
      </c>
      <c r="Y67" s="109">
        <f t="shared" si="40"/>
        <v>0</v>
      </c>
      <c r="Z67" s="109">
        <f t="shared" si="40"/>
        <v>0</v>
      </c>
      <c r="AA67" s="109">
        <f t="shared" si="40"/>
        <v>0</v>
      </c>
      <c r="AB67" s="109">
        <f t="shared" si="40"/>
        <v>0</v>
      </c>
      <c r="AC67" s="109">
        <f t="shared" si="40"/>
        <v>0.5</v>
      </c>
      <c r="AD67" s="109">
        <f t="shared" si="40"/>
        <v>0</v>
      </c>
      <c r="AE67" s="109">
        <f t="shared" si="40"/>
        <v>1</v>
      </c>
      <c r="AF67" s="109">
        <f t="shared" si="40"/>
        <v>1</v>
      </c>
      <c r="AG67" s="109">
        <f t="shared" si="40"/>
        <v>1</v>
      </c>
      <c r="AH67" s="109">
        <f t="shared" si="40"/>
        <v>1</v>
      </c>
      <c r="AI67" s="109">
        <f t="shared" si="40"/>
        <v>1</v>
      </c>
    </row>
    <row r="68" spans="2:35" ht="12.75">
      <c r="B68" s="49"/>
      <c r="C68" s="46">
        <f t="shared" si="38"/>
        <v>0</v>
      </c>
      <c r="D68" s="46"/>
      <c r="E68" s="109">
        <f aca="true" t="shared" si="41" ref="E68:AI68">IF(AND(E12&gt;0,E$5=0,E$6&lt;$AJ12),E12,0)</f>
        <v>0</v>
      </c>
      <c r="F68" s="109">
        <f t="shared" si="41"/>
        <v>0</v>
      </c>
      <c r="G68" s="109">
        <f t="shared" si="41"/>
        <v>0</v>
      </c>
      <c r="H68" s="109">
        <f t="shared" si="41"/>
        <v>0</v>
      </c>
      <c r="I68" s="109">
        <f t="shared" si="41"/>
        <v>0</v>
      </c>
      <c r="J68" s="109">
        <f t="shared" si="41"/>
        <v>0</v>
      </c>
      <c r="K68" s="109">
        <f t="shared" si="41"/>
        <v>0</v>
      </c>
      <c r="L68" s="109">
        <f t="shared" si="41"/>
        <v>0</v>
      </c>
      <c r="M68" s="109">
        <f t="shared" si="41"/>
        <v>0</v>
      </c>
      <c r="N68" s="109">
        <f t="shared" si="41"/>
        <v>0</v>
      </c>
      <c r="O68" s="109">
        <f t="shared" si="41"/>
        <v>0</v>
      </c>
      <c r="P68" s="109">
        <f t="shared" si="41"/>
        <v>0</v>
      </c>
      <c r="Q68" s="109">
        <f t="shared" si="41"/>
        <v>0</v>
      </c>
      <c r="R68" s="109">
        <f t="shared" si="41"/>
        <v>0</v>
      </c>
      <c r="S68" s="109">
        <f t="shared" si="41"/>
        <v>0</v>
      </c>
      <c r="T68" s="109">
        <f t="shared" si="41"/>
        <v>0</v>
      </c>
      <c r="U68" s="109">
        <f t="shared" si="41"/>
        <v>0</v>
      </c>
      <c r="V68" s="109">
        <f t="shared" si="41"/>
        <v>0</v>
      </c>
      <c r="W68" s="109">
        <f t="shared" si="41"/>
        <v>0</v>
      </c>
      <c r="X68" s="109">
        <f t="shared" si="41"/>
        <v>0</v>
      </c>
      <c r="Y68" s="109">
        <f t="shared" si="41"/>
        <v>0</v>
      </c>
      <c r="Z68" s="109">
        <f t="shared" si="41"/>
        <v>0</v>
      </c>
      <c r="AA68" s="109">
        <f t="shared" si="41"/>
        <v>0</v>
      </c>
      <c r="AB68" s="109">
        <f t="shared" si="41"/>
        <v>0</v>
      </c>
      <c r="AC68" s="109">
        <f t="shared" si="41"/>
        <v>0</v>
      </c>
      <c r="AD68" s="109">
        <f t="shared" si="41"/>
        <v>0</v>
      </c>
      <c r="AE68" s="109">
        <f t="shared" si="41"/>
        <v>0</v>
      </c>
      <c r="AF68" s="109">
        <f t="shared" si="41"/>
        <v>0</v>
      </c>
      <c r="AG68" s="109">
        <f t="shared" si="41"/>
        <v>0</v>
      </c>
      <c r="AH68" s="109">
        <f t="shared" si="41"/>
        <v>0</v>
      </c>
      <c r="AI68" s="109">
        <f t="shared" si="41"/>
        <v>0</v>
      </c>
    </row>
    <row r="69" spans="2:35" ht="12.75">
      <c r="B69" s="49"/>
      <c r="C69" s="46">
        <f t="shared" si="38"/>
        <v>6</v>
      </c>
      <c r="D69" s="46"/>
      <c r="E69" s="109">
        <f aca="true" t="shared" si="42" ref="E69:AI69">IF(AND(E13&gt;0,E$5=0,E$6&lt;$AJ13),E13,0)</f>
        <v>0</v>
      </c>
      <c r="F69" s="109">
        <f t="shared" si="42"/>
        <v>1</v>
      </c>
      <c r="G69" s="109">
        <f t="shared" si="42"/>
        <v>1</v>
      </c>
      <c r="H69" s="109">
        <f t="shared" si="42"/>
        <v>0</v>
      </c>
      <c r="I69" s="109">
        <f t="shared" si="42"/>
        <v>0</v>
      </c>
      <c r="J69" s="109">
        <f t="shared" si="42"/>
        <v>0</v>
      </c>
      <c r="K69" s="109">
        <f t="shared" si="42"/>
        <v>1</v>
      </c>
      <c r="L69" s="109">
        <f t="shared" si="42"/>
        <v>1</v>
      </c>
      <c r="M69" s="109">
        <f t="shared" si="42"/>
        <v>1</v>
      </c>
      <c r="N69" s="109">
        <f t="shared" si="42"/>
        <v>1</v>
      </c>
      <c r="O69" s="109">
        <f t="shared" si="42"/>
        <v>0</v>
      </c>
      <c r="P69" s="109">
        <f t="shared" si="42"/>
        <v>0</v>
      </c>
      <c r="Q69" s="109">
        <f t="shared" si="42"/>
        <v>0</v>
      </c>
      <c r="R69" s="109">
        <f t="shared" si="42"/>
        <v>0</v>
      </c>
      <c r="S69" s="109">
        <f t="shared" si="42"/>
        <v>0</v>
      </c>
      <c r="T69" s="109">
        <f t="shared" si="42"/>
        <v>0</v>
      </c>
      <c r="U69" s="109">
        <f t="shared" si="42"/>
        <v>0</v>
      </c>
      <c r="V69" s="109">
        <f t="shared" si="42"/>
        <v>0</v>
      </c>
      <c r="W69" s="109">
        <f t="shared" si="42"/>
        <v>0</v>
      </c>
      <c r="X69" s="109">
        <f t="shared" si="42"/>
        <v>0</v>
      </c>
      <c r="Y69" s="109">
        <f t="shared" si="42"/>
        <v>0</v>
      </c>
      <c r="Z69" s="109">
        <f t="shared" si="42"/>
        <v>0</v>
      </c>
      <c r="AA69" s="109">
        <f t="shared" si="42"/>
        <v>0</v>
      </c>
      <c r="AB69" s="109">
        <f t="shared" si="42"/>
        <v>0</v>
      </c>
      <c r="AC69" s="109">
        <f t="shared" si="42"/>
        <v>0</v>
      </c>
      <c r="AD69" s="109">
        <f t="shared" si="42"/>
        <v>0</v>
      </c>
      <c r="AE69" s="109">
        <f t="shared" si="42"/>
        <v>0</v>
      </c>
      <c r="AF69" s="109" t="str">
        <f t="shared" si="42"/>
        <v>k</v>
      </c>
      <c r="AG69" s="109" t="str">
        <f t="shared" si="42"/>
        <v>k</v>
      </c>
      <c r="AH69" s="109">
        <f t="shared" si="42"/>
        <v>0</v>
      </c>
      <c r="AI69" s="109">
        <f t="shared" si="42"/>
        <v>0</v>
      </c>
    </row>
    <row r="70" spans="2:35" ht="12.75">
      <c r="B70" s="49"/>
      <c r="C70" s="46">
        <f t="shared" si="38"/>
        <v>0</v>
      </c>
      <c r="D70" s="46"/>
      <c r="E70" s="109">
        <f aca="true" t="shared" si="43" ref="E70:AI70">IF(AND(E14&gt;0,E$5=0,E$6&lt;$AJ14),E14,0)</f>
        <v>0</v>
      </c>
      <c r="F70" s="109">
        <f t="shared" si="43"/>
        <v>0</v>
      </c>
      <c r="G70" s="109">
        <f t="shared" si="43"/>
        <v>0</v>
      </c>
      <c r="H70" s="109">
        <f t="shared" si="43"/>
        <v>0</v>
      </c>
      <c r="I70" s="109">
        <f t="shared" si="43"/>
        <v>0</v>
      </c>
      <c r="J70" s="109">
        <f t="shared" si="43"/>
        <v>0</v>
      </c>
      <c r="K70" s="109">
        <f t="shared" si="43"/>
        <v>0</v>
      </c>
      <c r="L70" s="109">
        <f t="shared" si="43"/>
        <v>0</v>
      </c>
      <c r="M70" s="109">
        <f t="shared" si="43"/>
        <v>0</v>
      </c>
      <c r="N70" s="109">
        <f t="shared" si="43"/>
        <v>0</v>
      </c>
      <c r="O70" s="109">
        <f t="shared" si="43"/>
        <v>0</v>
      </c>
      <c r="P70" s="109">
        <f t="shared" si="43"/>
        <v>0</v>
      </c>
      <c r="Q70" s="109">
        <f t="shared" si="43"/>
        <v>0</v>
      </c>
      <c r="R70" s="109">
        <f t="shared" si="43"/>
        <v>0</v>
      </c>
      <c r="S70" s="109">
        <f t="shared" si="43"/>
        <v>0</v>
      </c>
      <c r="T70" s="109">
        <f t="shared" si="43"/>
        <v>0</v>
      </c>
      <c r="U70" s="109">
        <f t="shared" si="43"/>
        <v>0</v>
      </c>
      <c r="V70" s="109">
        <f t="shared" si="43"/>
        <v>0</v>
      </c>
      <c r="W70" s="109">
        <f t="shared" si="43"/>
        <v>0</v>
      </c>
      <c r="X70" s="109">
        <f t="shared" si="43"/>
        <v>0</v>
      </c>
      <c r="Y70" s="109">
        <f t="shared" si="43"/>
        <v>0</v>
      </c>
      <c r="Z70" s="109">
        <f t="shared" si="43"/>
        <v>0</v>
      </c>
      <c r="AA70" s="109">
        <f t="shared" si="43"/>
        <v>0</v>
      </c>
      <c r="AB70" s="109">
        <f t="shared" si="43"/>
        <v>0</v>
      </c>
      <c r="AC70" s="109">
        <f t="shared" si="43"/>
        <v>0</v>
      </c>
      <c r="AD70" s="109">
        <f t="shared" si="43"/>
        <v>0</v>
      </c>
      <c r="AE70" s="109">
        <f t="shared" si="43"/>
        <v>0</v>
      </c>
      <c r="AF70" s="109">
        <f t="shared" si="43"/>
        <v>0</v>
      </c>
      <c r="AG70" s="109">
        <f t="shared" si="43"/>
        <v>0</v>
      </c>
      <c r="AH70" s="109">
        <f t="shared" si="43"/>
        <v>0</v>
      </c>
      <c r="AI70" s="109">
        <f t="shared" si="43"/>
        <v>0</v>
      </c>
    </row>
    <row r="71" spans="2:35" ht="12.75">
      <c r="B71" s="49"/>
      <c r="C71" s="46">
        <f t="shared" si="38"/>
        <v>0</v>
      </c>
      <c r="D71" s="46"/>
      <c r="E71" s="109">
        <f aca="true" t="shared" si="44" ref="E71:AI71">IF(AND(E15&gt;0,E$5=0,E$6&lt;$AJ15),E15,0)</f>
        <v>0</v>
      </c>
      <c r="F71" s="109">
        <f t="shared" si="44"/>
        <v>0</v>
      </c>
      <c r="G71" s="109">
        <f t="shared" si="44"/>
        <v>0</v>
      </c>
      <c r="H71" s="109">
        <f t="shared" si="44"/>
        <v>0</v>
      </c>
      <c r="I71" s="109">
        <f t="shared" si="44"/>
        <v>0</v>
      </c>
      <c r="J71" s="109">
        <f t="shared" si="44"/>
        <v>0</v>
      </c>
      <c r="K71" s="109">
        <f t="shared" si="44"/>
        <v>0</v>
      </c>
      <c r="L71" s="109">
        <f t="shared" si="44"/>
        <v>0</v>
      </c>
      <c r="M71" s="109">
        <f t="shared" si="44"/>
        <v>0</v>
      </c>
      <c r="N71" s="109">
        <f t="shared" si="44"/>
        <v>0</v>
      </c>
      <c r="O71" s="109">
        <f t="shared" si="44"/>
        <v>0</v>
      </c>
      <c r="P71" s="109">
        <f t="shared" si="44"/>
        <v>0</v>
      </c>
      <c r="Q71" s="109">
        <f t="shared" si="44"/>
        <v>0</v>
      </c>
      <c r="R71" s="109">
        <f t="shared" si="44"/>
        <v>0</v>
      </c>
      <c r="S71" s="109">
        <f t="shared" si="44"/>
        <v>0</v>
      </c>
      <c r="T71" s="109">
        <f t="shared" si="44"/>
        <v>0</v>
      </c>
      <c r="U71" s="109">
        <f t="shared" si="44"/>
        <v>0</v>
      </c>
      <c r="V71" s="109">
        <f t="shared" si="44"/>
        <v>0</v>
      </c>
      <c r="W71" s="109">
        <f t="shared" si="44"/>
        <v>0</v>
      </c>
      <c r="X71" s="109">
        <f t="shared" si="44"/>
        <v>0</v>
      </c>
      <c r="Y71" s="109">
        <f t="shared" si="44"/>
        <v>0</v>
      </c>
      <c r="Z71" s="109">
        <f t="shared" si="44"/>
        <v>0</v>
      </c>
      <c r="AA71" s="109">
        <f t="shared" si="44"/>
        <v>0</v>
      </c>
      <c r="AB71" s="109">
        <f t="shared" si="44"/>
        <v>0</v>
      </c>
      <c r="AC71" s="109">
        <f t="shared" si="44"/>
        <v>0</v>
      </c>
      <c r="AD71" s="109">
        <f t="shared" si="44"/>
        <v>0</v>
      </c>
      <c r="AE71" s="109">
        <f t="shared" si="44"/>
        <v>0</v>
      </c>
      <c r="AF71" s="109">
        <f t="shared" si="44"/>
        <v>0</v>
      </c>
      <c r="AG71" s="109">
        <f t="shared" si="44"/>
        <v>0</v>
      </c>
      <c r="AH71" s="109">
        <f t="shared" si="44"/>
        <v>0</v>
      </c>
      <c r="AI71" s="109">
        <f t="shared" si="44"/>
        <v>0</v>
      </c>
    </row>
    <row r="72" spans="2:35" ht="12.75">
      <c r="B72" s="49"/>
      <c r="C72" s="46">
        <f t="shared" si="38"/>
        <v>4</v>
      </c>
      <c r="D72" s="46"/>
      <c r="E72" s="109">
        <f aca="true" t="shared" si="45" ref="E72:AI72">IF(AND(E16&gt;0,E$5=0,E$6&lt;$AJ16),E16,0)</f>
        <v>0</v>
      </c>
      <c r="F72" s="109">
        <f t="shared" si="45"/>
        <v>0</v>
      </c>
      <c r="G72" s="109">
        <f t="shared" si="45"/>
        <v>0</v>
      </c>
      <c r="H72" s="109">
        <f t="shared" si="45"/>
        <v>0</v>
      </c>
      <c r="I72" s="109">
        <f t="shared" si="45"/>
        <v>0</v>
      </c>
      <c r="J72" s="109">
        <f t="shared" si="45"/>
        <v>0</v>
      </c>
      <c r="K72" s="109">
        <f t="shared" si="45"/>
        <v>0</v>
      </c>
      <c r="L72" s="109">
        <f t="shared" si="45"/>
        <v>0</v>
      </c>
      <c r="M72" s="109">
        <f t="shared" si="45"/>
        <v>0</v>
      </c>
      <c r="N72" s="109">
        <f t="shared" si="45"/>
        <v>0</v>
      </c>
      <c r="O72" s="109">
        <f t="shared" si="45"/>
        <v>0</v>
      </c>
      <c r="P72" s="109">
        <f t="shared" si="45"/>
        <v>0</v>
      </c>
      <c r="Q72" s="109">
        <f t="shared" si="45"/>
        <v>0</v>
      </c>
      <c r="R72" s="109">
        <f t="shared" si="45"/>
        <v>0</v>
      </c>
      <c r="S72" s="109">
        <f t="shared" si="45"/>
        <v>1</v>
      </c>
      <c r="T72" s="109">
        <f t="shared" si="45"/>
        <v>1</v>
      </c>
      <c r="U72" s="109">
        <f t="shared" si="45"/>
        <v>1</v>
      </c>
      <c r="V72" s="109">
        <f t="shared" si="45"/>
        <v>0</v>
      </c>
      <c r="W72" s="109">
        <f t="shared" si="45"/>
        <v>0</v>
      </c>
      <c r="X72" s="109">
        <f t="shared" si="45"/>
        <v>1</v>
      </c>
      <c r="Y72" s="109">
        <f t="shared" si="45"/>
        <v>0</v>
      </c>
      <c r="Z72" s="109">
        <f t="shared" si="45"/>
        <v>0</v>
      </c>
      <c r="AA72" s="109">
        <f t="shared" si="45"/>
        <v>0</v>
      </c>
      <c r="AB72" s="109">
        <f t="shared" si="45"/>
        <v>0</v>
      </c>
      <c r="AC72" s="109">
        <f t="shared" si="45"/>
        <v>0</v>
      </c>
      <c r="AD72" s="109">
        <f t="shared" si="45"/>
        <v>0</v>
      </c>
      <c r="AE72" s="109">
        <f t="shared" si="45"/>
        <v>0</v>
      </c>
      <c r="AF72" s="109">
        <f t="shared" si="45"/>
        <v>0</v>
      </c>
      <c r="AG72" s="109">
        <f t="shared" si="45"/>
        <v>0</v>
      </c>
      <c r="AH72" s="109">
        <f t="shared" si="45"/>
        <v>0</v>
      </c>
      <c r="AI72" s="109">
        <f t="shared" si="45"/>
        <v>0</v>
      </c>
    </row>
    <row r="73" spans="2:35" ht="12.75">
      <c r="B73" s="49"/>
      <c r="C73" s="46">
        <f t="shared" si="38"/>
        <v>0</v>
      </c>
      <c r="D73" s="46"/>
      <c r="E73" s="109">
        <f aca="true" t="shared" si="46" ref="E73:AI73">IF(AND(E17&gt;0,E$5=0,E$6&lt;$AJ17),E17,0)</f>
        <v>0</v>
      </c>
      <c r="F73" s="109">
        <f t="shared" si="46"/>
        <v>0</v>
      </c>
      <c r="G73" s="109">
        <f t="shared" si="46"/>
        <v>0</v>
      </c>
      <c r="H73" s="109">
        <f t="shared" si="46"/>
        <v>0</v>
      </c>
      <c r="I73" s="109">
        <f t="shared" si="46"/>
        <v>0</v>
      </c>
      <c r="J73" s="109">
        <f t="shared" si="46"/>
        <v>0</v>
      </c>
      <c r="K73" s="109">
        <f t="shared" si="46"/>
        <v>0</v>
      </c>
      <c r="L73" s="109">
        <f t="shared" si="46"/>
        <v>0</v>
      </c>
      <c r="M73" s="109">
        <f t="shared" si="46"/>
        <v>0</v>
      </c>
      <c r="N73" s="109">
        <f t="shared" si="46"/>
        <v>0</v>
      </c>
      <c r="O73" s="109">
        <f t="shared" si="46"/>
        <v>0</v>
      </c>
      <c r="P73" s="109">
        <f t="shared" si="46"/>
        <v>0</v>
      </c>
      <c r="Q73" s="109">
        <f t="shared" si="46"/>
        <v>0</v>
      </c>
      <c r="R73" s="109" t="str">
        <f t="shared" si="46"/>
        <v>k</v>
      </c>
      <c r="S73" s="109" t="str">
        <f t="shared" si="46"/>
        <v>k</v>
      </c>
      <c r="T73" s="109" t="str">
        <f t="shared" si="46"/>
        <v>k</v>
      </c>
      <c r="U73" s="109" t="str">
        <f t="shared" si="46"/>
        <v>k</v>
      </c>
      <c r="V73" s="109">
        <f t="shared" si="46"/>
        <v>0</v>
      </c>
      <c r="W73" s="109">
        <f t="shared" si="46"/>
        <v>0</v>
      </c>
      <c r="X73" s="109">
        <f t="shared" si="46"/>
        <v>0</v>
      </c>
      <c r="Y73" s="109">
        <f t="shared" si="46"/>
        <v>0</v>
      </c>
      <c r="Z73" s="109">
        <f t="shared" si="46"/>
        <v>0</v>
      </c>
      <c r="AA73" s="109">
        <f t="shared" si="46"/>
        <v>0</v>
      </c>
      <c r="AB73" s="109">
        <f t="shared" si="46"/>
        <v>0</v>
      </c>
      <c r="AC73" s="109">
        <f t="shared" si="46"/>
        <v>0</v>
      </c>
      <c r="AD73" s="109">
        <f t="shared" si="46"/>
        <v>0</v>
      </c>
      <c r="AE73" s="109">
        <f t="shared" si="46"/>
        <v>0</v>
      </c>
      <c r="AF73" s="109">
        <f t="shared" si="46"/>
        <v>0</v>
      </c>
      <c r="AG73" s="109">
        <f t="shared" si="46"/>
        <v>0</v>
      </c>
      <c r="AH73" s="109">
        <f t="shared" si="46"/>
        <v>0</v>
      </c>
      <c r="AI73" s="109">
        <f t="shared" si="46"/>
        <v>0</v>
      </c>
    </row>
    <row r="74" spans="2:35" ht="12.75">
      <c r="B74" s="49"/>
      <c r="C74" s="46">
        <f t="shared" si="38"/>
        <v>2</v>
      </c>
      <c r="D74" s="46"/>
      <c r="E74" s="109">
        <f aca="true" t="shared" si="47" ref="E74:AI74">IF(AND(E18&gt;0,E$5=0,E$6&lt;$AJ18),E18,0)</f>
        <v>0</v>
      </c>
      <c r="F74" s="109">
        <f t="shared" si="47"/>
        <v>0</v>
      </c>
      <c r="G74" s="109">
        <f t="shared" si="47"/>
        <v>0</v>
      </c>
      <c r="H74" s="109">
        <f t="shared" si="47"/>
        <v>0</v>
      </c>
      <c r="I74" s="109">
        <f t="shared" si="47"/>
        <v>0</v>
      </c>
      <c r="J74" s="109">
        <f t="shared" si="47"/>
        <v>0</v>
      </c>
      <c r="K74" s="109">
        <f t="shared" si="47"/>
        <v>0</v>
      </c>
      <c r="L74" s="109">
        <f t="shared" si="47"/>
        <v>0</v>
      </c>
      <c r="M74" s="109">
        <f t="shared" si="47"/>
        <v>1</v>
      </c>
      <c r="N74" s="109">
        <f t="shared" si="47"/>
        <v>1</v>
      </c>
      <c r="O74" s="109">
        <f t="shared" si="47"/>
        <v>0</v>
      </c>
      <c r="P74" s="109">
        <f t="shared" si="47"/>
        <v>0</v>
      </c>
      <c r="Q74" s="109">
        <f t="shared" si="47"/>
        <v>0</v>
      </c>
      <c r="R74" s="109">
        <f t="shared" si="47"/>
        <v>0</v>
      </c>
      <c r="S74" s="109">
        <f t="shared" si="47"/>
        <v>0</v>
      </c>
      <c r="T74" s="109">
        <f t="shared" si="47"/>
        <v>0</v>
      </c>
      <c r="U74" s="109">
        <f t="shared" si="47"/>
        <v>0</v>
      </c>
      <c r="V74" s="109">
        <f t="shared" si="47"/>
        <v>0</v>
      </c>
      <c r="W74" s="109">
        <f t="shared" si="47"/>
        <v>0</v>
      </c>
      <c r="X74" s="109">
        <f t="shared" si="47"/>
        <v>0</v>
      </c>
      <c r="Y74" s="109">
        <f t="shared" si="47"/>
        <v>0</v>
      </c>
      <c r="Z74" s="109">
        <f t="shared" si="47"/>
        <v>0</v>
      </c>
      <c r="AA74" s="109">
        <f t="shared" si="47"/>
        <v>0</v>
      </c>
      <c r="AB74" s="109">
        <f t="shared" si="47"/>
        <v>0</v>
      </c>
      <c r="AC74" s="109">
        <f t="shared" si="47"/>
        <v>0</v>
      </c>
      <c r="AD74" s="109">
        <f t="shared" si="47"/>
        <v>0</v>
      </c>
      <c r="AE74" s="109">
        <f t="shared" si="47"/>
        <v>0</v>
      </c>
      <c r="AF74" s="109">
        <f t="shared" si="47"/>
        <v>0</v>
      </c>
      <c r="AG74" s="109">
        <f t="shared" si="47"/>
        <v>0</v>
      </c>
      <c r="AH74" s="109">
        <f t="shared" si="47"/>
        <v>0</v>
      </c>
      <c r="AI74" s="109">
        <f t="shared" si="47"/>
        <v>0</v>
      </c>
    </row>
    <row r="75" spans="2:35" ht="12.75">
      <c r="B75" s="49"/>
      <c r="C75" s="46">
        <f t="shared" si="38"/>
        <v>3</v>
      </c>
      <c r="D75" s="46"/>
      <c r="E75" s="109">
        <f aca="true" t="shared" si="48" ref="E75:AI75">IF(AND(E19&gt;0,E$5=0,E$6&lt;$AJ19),E19,0)</f>
        <v>0</v>
      </c>
      <c r="F75" s="109">
        <f t="shared" si="48"/>
        <v>1</v>
      </c>
      <c r="G75" s="109">
        <f t="shared" si="48"/>
        <v>1</v>
      </c>
      <c r="H75" s="109">
        <f t="shared" si="48"/>
        <v>1</v>
      </c>
      <c r="I75" s="109">
        <f t="shared" si="48"/>
        <v>0</v>
      </c>
      <c r="J75" s="109">
        <f t="shared" si="48"/>
        <v>0</v>
      </c>
      <c r="K75" s="109">
        <f t="shared" si="48"/>
        <v>0</v>
      </c>
      <c r="L75" s="109">
        <f t="shared" si="48"/>
        <v>0</v>
      </c>
      <c r="M75" s="109">
        <f t="shared" si="48"/>
        <v>0</v>
      </c>
      <c r="N75" s="109">
        <f t="shared" si="48"/>
        <v>0</v>
      </c>
      <c r="O75" s="109">
        <f t="shared" si="48"/>
        <v>0</v>
      </c>
      <c r="P75" s="109">
        <f t="shared" si="48"/>
        <v>0</v>
      </c>
      <c r="Q75" s="109">
        <f t="shared" si="48"/>
        <v>0</v>
      </c>
      <c r="R75" s="109">
        <f t="shared" si="48"/>
        <v>0</v>
      </c>
      <c r="S75" s="109">
        <f t="shared" si="48"/>
        <v>0</v>
      </c>
      <c r="T75" s="109">
        <f t="shared" si="48"/>
        <v>0</v>
      </c>
      <c r="U75" s="109">
        <f t="shared" si="48"/>
        <v>0</v>
      </c>
      <c r="V75" s="109">
        <f t="shared" si="48"/>
        <v>0</v>
      </c>
      <c r="W75" s="109">
        <f t="shared" si="48"/>
        <v>0</v>
      </c>
      <c r="X75" s="109">
        <f t="shared" si="48"/>
        <v>0</v>
      </c>
      <c r="Y75" s="109">
        <f t="shared" si="48"/>
        <v>0</v>
      </c>
      <c r="Z75" s="109">
        <f t="shared" si="48"/>
        <v>0</v>
      </c>
      <c r="AA75" s="109">
        <f t="shared" si="48"/>
        <v>0</v>
      </c>
      <c r="AB75" s="109">
        <f t="shared" si="48"/>
        <v>0</v>
      </c>
      <c r="AC75" s="109">
        <f t="shared" si="48"/>
        <v>0</v>
      </c>
      <c r="AD75" s="109">
        <f t="shared" si="48"/>
        <v>0</v>
      </c>
      <c r="AE75" s="109">
        <f t="shared" si="48"/>
        <v>0</v>
      </c>
      <c r="AF75" s="109">
        <f t="shared" si="48"/>
        <v>0</v>
      </c>
      <c r="AG75" s="109">
        <f t="shared" si="48"/>
        <v>0</v>
      </c>
      <c r="AH75" s="109">
        <f t="shared" si="48"/>
        <v>0</v>
      </c>
      <c r="AI75" s="109">
        <f t="shared" si="48"/>
        <v>0</v>
      </c>
    </row>
    <row r="76" spans="2:35" ht="12.75">
      <c r="B76" s="49"/>
      <c r="C76" s="46">
        <f t="shared" si="38"/>
        <v>4</v>
      </c>
      <c r="D76" s="46"/>
      <c r="E76" s="109">
        <f aca="true" t="shared" si="49" ref="E76:AI76">IF(AND(E20&gt;0,E$5=0,E$6&lt;$AJ20),E20,0)</f>
        <v>0</v>
      </c>
      <c r="F76" s="109">
        <f t="shared" si="49"/>
        <v>0</v>
      </c>
      <c r="G76" s="109">
        <f t="shared" si="49"/>
        <v>0</v>
      </c>
      <c r="H76" s="109">
        <f t="shared" si="49"/>
        <v>0</v>
      </c>
      <c r="I76" s="109">
        <f t="shared" si="49"/>
        <v>0</v>
      </c>
      <c r="J76" s="109">
        <f t="shared" si="49"/>
        <v>0</v>
      </c>
      <c r="K76" s="109">
        <f t="shared" si="49"/>
        <v>0</v>
      </c>
      <c r="L76" s="109">
        <f t="shared" si="49"/>
        <v>0</v>
      </c>
      <c r="M76" s="109">
        <f t="shared" si="49"/>
        <v>0</v>
      </c>
      <c r="N76" s="109">
        <f t="shared" si="49"/>
        <v>0</v>
      </c>
      <c r="O76" s="109">
        <f t="shared" si="49"/>
        <v>0</v>
      </c>
      <c r="P76" s="109">
        <f t="shared" si="49"/>
        <v>0</v>
      </c>
      <c r="Q76" s="109">
        <f t="shared" si="49"/>
        <v>0</v>
      </c>
      <c r="R76" s="109">
        <f t="shared" si="49"/>
        <v>0</v>
      </c>
      <c r="S76" s="109">
        <f t="shared" si="49"/>
        <v>0</v>
      </c>
      <c r="T76" s="109">
        <f t="shared" si="49"/>
        <v>0</v>
      </c>
      <c r="U76" s="109">
        <f t="shared" si="49"/>
        <v>0</v>
      </c>
      <c r="V76" s="109">
        <f t="shared" si="49"/>
        <v>0</v>
      </c>
      <c r="W76" s="109">
        <f t="shared" si="49"/>
        <v>0</v>
      </c>
      <c r="X76" s="109">
        <f t="shared" si="49"/>
        <v>0</v>
      </c>
      <c r="Y76" s="109">
        <f t="shared" si="49"/>
        <v>1</v>
      </c>
      <c r="Z76" s="109">
        <f t="shared" si="49"/>
        <v>1</v>
      </c>
      <c r="AA76" s="109">
        <f t="shared" si="49"/>
        <v>1</v>
      </c>
      <c r="AB76" s="109">
        <f t="shared" si="49"/>
        <v>1</v>
      </c>
      <c r="AC76" s="109">
        <f t="shared" si="49"/>
        <v>0</v>
      </c>
      <c r="AD76" s="109">
        <f t="shared" si="49"/>
        <v>0</v>
      </c>
      <c r="AE76" s="109">
        <f t="shared" si="49"/>
        <v>0</v>
      </c>
      <c r="AF76" s="109">
        <f t="shared" si="49"/>
        <v>0</v>
      </c>
      <c r="AG76" s="109">
        <f t="shared" si="49"/>
        <v>0</v>
      </c>
      <c r="AH76" s="109">
        <f t="shared" si="49"/>
        <v>0</v>
      </c>
      <c r="AI76" s="109">
        <f t="shared" si="49"/>
        <v>0</v>
      </c>
    </row>
  </sheetData>
  <sheetProtection password="B210" sheet="1" objects="1" scenarios="1"/>
  <mergeCells count="6">
    <mergeCell ref="Q23:AI29"/>
    <mergeCell ref="B23:C23"/>
    <mergeCell ref="D4:D7"/>
    <mergeCell ref="C4:C7"/>
    <mergeCell ref="C8:D8"/>
    <mergeCell ref="F23:O23"/>
  </mergeCells>
  <conditionalFormatting sqref="E4:AI4">
    <cfRule type="expression" priority="1" dxfId="9" stopIfTrue="1">
      <formula>(E$5&gt;0)</formula>
    </cfRule>
    <cfRule type="expression" priority="2" dxfId="10" stopIfTrue="1">
      <formula>OR(E$6=6,E$6=7)</formula>
    </cfRule>
  </conditionalFormatting>
  <conditionalFormatting sqref="E7:AI7">
    <cfRule type="expression" priority="3" dxfId="9" stopIfTrue="1">
      <formula>(E$5&gt;0)</formula>
    </cfRule>
    <cfRule type="expression" priority="4" dxfId="10" stopIfTrue="1">
      <formula>OR(E$6=6,E$6=7)</formula>
    </cfRule>
  </conditionalFormatting>
  <conditionalFormatting sqref="E9:AI20">
    <cfRule type="expression" priority="5" dxfId="7" stopIfTrue="1">
      <formula>AND(E9&gt;0,E9&lt;=1)</formula>
    </cfRule>
    <cfRule type="expression" priority="6" dxfId="11" stopIfTrue="1">
      <formula>(E9="k")</formula>
    </cfRule>
    <cfRule type="expression" priority="7" dxfId="12" stopIfTrue="1">
      <formula>OR(E$5&gt;0,E$6=6,E$6=7)</formula>
    </cfRule>
  </conditionalFormatting>
  <conditionalFormatting sqref="E8:AI8">
    <cfRule type="expression" priority="8" dxfId="13" stopIfTrue="1">
      <formula>(E8&gt;0)</formula>
    </cfRule>
  </conditionalFormatting>
  <hyperlinks>
    <hyperlink ref="B23" r:id="rId1" display="http://urlaubsplaner.jgm-software.com"/>
  </hyperlinks>
  <printOptions/>
  <pageMargins left="0.75" right="0.75" top="1" bottom="1" header="0.4921259845" footer="0.492125984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B1:CD108"/>
  <sheetViews>
    <sheetView showGridLines="0" showRowColHeaders="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11.421875" defaultRowHeight="12.75"/>
  <cols>
    <col min="1" max="1" width="2.00390625" style="36" customWidth="1"/>
    <col min="2" max="2" width="24.57421875" style="35" customWidth="1"/>
    <col min="3" max="4" width="4.8515625" style="81" customWidth="1"/>
    <col min="5" max="8" width="4.28125" style="36" customWidth="1"/>
    <col min="9" max="9" width="4.28125" style="37" customWidth="1"/>
    <col min="10" max="12" width="4.28125" style="36" customWidth="1"/>
    <col min="13" max="13" width="4.28125" style="37" customWidth="1"/>
    <col min="14" max="16" width="4.28125" style="36" customWidth="1"/>
    <col min="17" max="17" width="4.28125" style="37" customWidth="1"/>
    <col min="18" max="20" width="4.28125" style="36" customWidth="1"/>
    <col min="21" max="21" width="4.28125" style="37" customWidth="1"/>
    <col min="22" max="24" width="4.28125" style="36" customWidth="1"/>
    <col min="25" max="25" width="4.28125" style="37" customWidth="1"/>
    <col min="26" max="28" width="4.28125" style="36" customWidth="1"/>
    <col min="29" max="29" width="4.28125" style="37" customWidth="1"/>
    <col min="30" max="32" width="4.28125" style="36" customWidth="1"/>
    <col min="33" max="35" width="4.28125" style="37" customWidth="1"/>
    <col min="36" max="37" width="11.421875" style="36" customWidth="1"/>
    <col min="38" max="65" width="3.7109375" style="50" customWidth="1"/>
    <col min="66" max="66" width="3.421875" style="50" customWidth="1"/>
    <col min="67" max="16384" width="11.421875" style="36" customWidth="1"/>
  </cols>
  <sheetData>
    <row r="1" ht="12.75">
      <c r="AE1" s="38">
        <v>2</v>
      </c>
    </row>
    <row r="2" spans="2:66" s="21" customFormat="1" ht="15.75">
      <c r="B2" s="39" t="str">
        <f>INDEX(monate,AE1,1)</f>
        <v>Februar</v>
      </c>
      <c r="C2" s="82"/>
      <c r="D2" s="82"/>
      <c r="E2" s="40"/>
      <c r="F2" s="40"/>
      <c r="G2" s="40"/>
      <c r="H2" s="40"/>
      <c r="I2" s="40"/>
      <c r="J2" s="40"/>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row>
    <row r="3" ht="12.75">
      <c r="B3" s="37"/>
    </row>
    <row r="4" spans="2:35" ht="60.75" customHeight="1">
      <c r="B4" s="41" t="s">
        <v>0</v>
      </c>
      <c r="C4" s="345" t="s">
        <v>13</v>
      </c>
      <c r="D4" s="345" t="s">
        <v>71</v>
      </c>
      <c r="E4" s="243">
        <f>DATE(sys!J16,AE1,1)</f>
        <v>41671</v>
      </c>
      <c r="F4" s="243">
        <f aca="true" t="shared" si="0" ref="F4:AF4">E4+1</f>
        <v>41672</v>
      </c>
      <c r="G4" s="243">
        <f t="shared" si="0"/>
        <v>41673</v>
      </c>
      <c r="H4" s="243">
        <f t="shared" si="0"/>
        <v>41674</v>
      </c>
      <c r="I4" s="243">
        <f t="shared" si="0"/>
        <v>41675</v>
      </c>
      <c r="J4" s="243">
        <f t="shared" si="0"/>
        <v>41676</v>
      </c>
      <c r="K4" s="243">
        <f t="shared" si="0"/>
        <v>41677</v>
      </c>
      <c r="L4" s="243">
        <f t="shared" si="0"/>
        <v>41678</v>
      </c>
      <c r="M4" s="243">
        <f t="shared" si="0"/>
        <v>41679</v>
      </c>
      <c r="N4" s="243">
        <f t="shared" si="0"/>
        <v>41680</v>
      </c>
      <c r="O4" s="243">
        <f t="shared" si="0"/>
        <v>41681</v>
      </c>
      <c r="P4" s="243">
        <f t="shared" si="0"/>
        <v>41682</v>
      </c>
      <c r="Q4" s="243">
        <f t="shared" si="0"/>
        <v>41683</v>
      </c>
      <c r="R4" s="243">
        <f t="shared" si="0"/>
        <v>41684</v>
      </c>
      <c r="S4" s="243">
        <f t="shared" si="0"/>
        <v>41685</v>
      </c>
      <c r="T4" s="243">
        <f t="shared" si="0"/>
        <v>41686</v>
      </c>
      <c r="U4" s="243">
        <f t="shared" si="0"/>
        <v>41687</v>
      </c>
      <c r="V4" s="243">
        <f t="shared" si="0"/>
        <v>41688</v>
      </c>
      <c r="W4" s="243">
        <f t="shared" si="0"/>
        <v>41689</v>
      </c>
      <c r="X4" s="243">
        <f t="shared" si="0"/>
        <v>41690</v>
      </c>
      <c r="Y4" s="243">
        <f t="shared" si="0"/>
        <v>41691</v>
      </c>
      <c r="Z4" s="243">
        <f t="shared" si="0"/>
        <v>41692</v>
      </c>
      <c r="AA4" s="243">
        <f t="shared" si="0"/>
        <v>41693</v>
      </c>
      <c r="AB4" s="243">
        <f t="shared" si="0"/>
        <v>41694</v>
      </c>
      <c r="AC4" s="243">
        <f t="shared" si="0"/>
        <v>41695</v>
      </c>
      <c r="AD4" s="243">
        <f t="shared" si="0"/>
        <v>41696</v>
      </c>
      <c r="AE4" s="243">
        <f t="shared" si="0"/>
        <v>41697</v>
      </c>
      <c r="AF4" s="243">
        <f t="shared" si="0"/>
        <v>41698</v>
      </c>
      <c r="AG4" s="244" t="str">
        <f>IF(Stammdaten!$G$4=1,AF4+1,"------------")</f>
        <v>------------</v>
      </c>
      <c r="AH4" s="130"/>
      <c r="AI4" s="130"/>
    </row>
    <row r="5" spans="2:35" ht="17.25" customHeight="1" hidden="1">
      <c r="B5" s="42" t="s">
        <v>14</v>
      </c>
      <c r="C5" s="346"/>
      <c r="D5" s="346"/>
      <c r="E5" s="43">
        <f aca="true" t="shared" si="1" ref="E5:AG5">COUNTIF(feiertage,E4)</f>
        <v>0</v>
      </c>
      <c r="F5" s="43">
        <f t="shared" si="1"/>
        <v>0</v>
      </c>
      <c r="G5" s="43">
        <f t="shared" si="1"/>
        <v>0</v>
      </c>
      <c r="H5" s="43">
        <f t="shared" si="1"/>
        <v>0</v>
      </c>
      <c r="I5" s="43">
        <f t="shared" si="1"/>
        <v>0</v>
      </c>
      <c r="J5" s="43">
        <f t="shared" si="1"/>
        <v>0</v>
      </c>
      <c r="K5" s="43">
        <f t="shared" si="1"/>
        <v>0</v>
      </c>
      <c r="L5" s="43">
        <f t="shared" si="1"/>
        <v>0</v>
      </c>
      <c r="M5" s="43">
        <f t="shared" si="1"/>
        <v>0</v>
      </c>
      <c r="N5" s="43">
        <f t="shared" si="1"/>
        <v>0</v>
      </c>
      <c r="O5" s="43">
        <f t="shared" si="1"/>
        <v>0</v>
      </c>
      <c r="P5" s="43">
        <f t="shared" si="1"/>
        <v>0</v>
      </c>
      <c r="Q5" s="43">
        <f t="shared" si="1"/>
        <v>0</v>
      </c>
      <c r="R5" s="43">
        <f t="shared" si="1"/>
        <v>0</v>
      </c>
      <c r="S5" s="43">
        <f t="shared" si="1"/>
        <v>0</v>
      </c>
      <c r="T5" s="43">
        <f t="shared" si="1"/>
        <v>0</v>
      </c>
      <c r="U5" s="43">
        <f t="shared" si="1"/>
        <v>0</v>
      </c>
      <c r="V5" s="43">
        <f t="shared" si="1"/>
        <v>0</v>
      </c>
      <c r="W5" s="43">
        <f t="shared" si="1"/>
        <v>0</v>
      </c>
      <c r="X5" s="43">
        <f t="shared" si="1"/>
        <v>0</v>
      </c>
      <c r="Y5" s="43">
        <f t="shared" si="1"/>
        <v>0</v>
      </c>
      <c r="Z5" s="43">
        <f t="shared" si="1"/>
        <v>0</v>
      </c>
      <c r="AA5" s="43">
        <f t="shared" si="1"/>
        <v>0</v>
      </c>
      <c r="AB5" s="43">
        <f t="shared" si="1"/>
        <v>0</v>
      </c>
      <c r="AC5" s="43">
        <f t="shared" si="1"/>
        <v>0</v>
      </c>
      <c r="AD5" s="43">
        <f t="shared" si="1"/>
        <v>0</v>
      </c>
      <c r="AE5" s="43">
        <f t="shared" si="1"/>
        <v>0</v>
      </c>
      <c r="AF5" s="43">
        <f t="shared" si="1"/>
        <v>0</v>
      </c>
      <c r="AG5" s="44">
        <f t="shared" si="1"/>
        <v>0</v>
      </c>
      <c r="AH5" s="131"/>
      <c r="AI5" s="131"/>
    </row>
    <row r="6" spans="2:35" ht="16.5" customHeight="1" hidden="1">
      <c r="B6" s="42" t="s">
        <v>28</v>
      </c>
      <c r="C6" s="346"/>
      <c r="D6" s="346"/>
      <c r="E6" s="43">
        <f aca="true" t="shared" si="2" ref="E6:AF6">WEEKDAY(E4,2)</f>
        <v>6</v>
      </c>
      <c r="F6" s="43">
        <f t="shared" si="2"/>
        <v>7</v>
      </c>
      <c r="G6" s="43">
        <f t="shared" si="2"/>
        <v>1</v>
      </c>
      <c r="H6" s="43">
        <f t="shared" si="2"/>
        <v>2</v>
      </c>
      <c r="I6" s="43">
        <f t="shared" si="2"/>
        <v>3</v>
      </c>
      <c r="J6" s="43">
        <f t="shared" si="2"/>
        <v>4</v>
      </c>
      <c r="K6" s="43">
        <f t="shared" si="2"/>
        <v>5</v>
      </c>
      <c r="L6" s="43">
        <f t="shared" si="2"/>
        <v>6</v>
      </c>
      <c r="M6" s="43">
        <f t="shared" si="2"/>
        <v>7</v>
      </c>
      <c r="N6" s="43">
        <f t="shared" si="2"/>
        <v>1</v>
      </c>
      <c r="O6" s="43">
        <f t="shared" si="2"/>
        <v>2</v>
      </c>
      <c r="P6" s="43">
        <f t="shared" si="2"/>
        <v>3</v>
      </c>
      <c r="Q6" s="43">
        <f t="shared" si="2"/>
        <v>4</v>
      </c>
      <c r="R6" s="43">
        <f t="shared" si="2"/>
        <v>5</v>
      </c>
      <c r="S6" s="43">
        <f t="shared" si="2"/>
        <v>6</v>
      </c>
      <c r="T6" s="43">
        <f t="shared" si="2"/>
        <v>7</v>
      </c>
      <c r="U6" s="43">
        <f t="shared" si="2"/>
        <v>1</v>
      </c>
      <c r="V6" s="43">
        <f t="shared" si="2"/>
        <v>2</v>
      </c>
      <c r="W6" s="43">
        <f t="shared" si="2"/>
        <v>3</v>
      </c>
      <c r="X6" s="43">
        <f t="shared" si="2"/>
        <v>4</v>
      </c>
      <c r="Y6" s="43">
        <f t="shared" si="2"/>
        <v>5</v>
      </c>
      <c r="Z6" s="43">
        <f t="shared" si="2"/>
        <v>6</v>
      </c>
      <c r="AA6" s="43">
        <f t="shared" si="2"/>
        <v>7</v>
      </c>
      <c r="AB6" s="43">
        <f t="shared" si="2"/>
        <v>1</v>
      </c>
      <c r="AC6" s="43">
        <f t="shared" si="2"/>
        <v>2</v>
      </c>
      <c r="AD6" s="43">
        <f t="shared" si="2"/>
        <v>3</v>
      </c>
      <c r="AE6" s="43">
        <f t="shared" si="2"/>
        <v>4</v>
      </c>
      <c r="AF6" s="43">
        <f t="shared" si="2"/>
        <v>5</v>
      </c>
      <c r="AG6" s="44">
        <f>IF(Stammdaten!$G$4=1,WEEKDAY(AG4,2),9)</f>
        <v>9</v>
      </c>
      <c r="AH6" s="131"/>
      <c r="AI6" s="131"/>
    </row>
    <row r="7" spans="2:66" ht="15" customHeight="1">
      <c r="B7" s="45"/>
      <c r="C7" s="346"/>
      <c r="D7" s="346"/>
      <c r="E7" s="194" t="str">
        <f>INDEX(sys!$B$16:$C$22,E$6,2)</f>
        <v>Sa</v>
      </c>
      <c r="F7" s="194" t="str">
        <f>INDEX(sys!$B$16:$C$22,F$6,2)</f>
        <v>So</v>
      </c>
      <c r="G7" s="194" t="str">
        <f>INDEX(sys!$B$16:$C$22,G$6,2)</f>
        <v>Mo</v>
      </c>
      <c r="H7" s="194" t="str">
        <f>INDEX(sys!$B$16:$C$22,H$6,2)</f>
        <v>Di</v>
      </c>
      <c r="I7" s="194" t="str">
        <f>INDEX(sys!$B$16:$C$22,I$6,2)</f>
        <v>Mi</v>
      </c>
      <c r="J7" s="194" t="str">
        <f>INDEX(sys!$B$16:$C$22,J$6,2)</f>
        <v>Do</v>
      </c>
      <c r="K7" s="194" t="str">
        <f>INDEX(sys!$B$16:$C$22,K$6,2)</f>
        <v>Fr</v>
      </c>
      <c r="L7" s="194" t="str">
        <f>INDEX(sys!$B$16:$C$22,L$6,2)</f>
        <v>Sa</v>
      </c>
      <c r="M7" s="194" t="str">
        <f>INDEX(sys!$B$16:$C$22,M$6,2)</f>
        <v>So</v>
      </c>
      <c r="N7" s="194" t="str">
        <f>INDEX(sys!$B$16:$C$22,N$6,2)</f>
        <v>Mo</v>
      </c>
      <c r="O7" s="194" t="str">
        <f>INDEX(sys!$B$16:$C$22,O$6,2)</f>
        <v>Di</v>
      </c>
      <c r="P7" s="194" t="str">
        <f>INDEX(sys!$B$16:$C$22,P$6,2)</f>
        <v>Mi</v>
      </c>
      <c r="Q7" s="194" t="str">
        <f>INDEX(sys!$B$16:$C$22,Q$6,2)</f>
        <v>Do</v>
      </c>
      <c r="R7" s="194" t="str">
        <f>INDEX(sys!$B$16:$C$22,R$6,2)</f>
        <v>Fr</v>
      </c>
      <c r="S7" s="194" t="str">
        <f>INDEX(sys!$B$16:$C$22,S$6,2)</f>
        <v>Sa</v>
      </c>
      <c r="T7" s="194" t="str">
        <f>INDEX(sys!$B$16:$C$22,T$6,2)</f>
        <v>So</v>
      </c>
      <c r="U7" s="194" t="str">
        <f>INDEX(sys!$B$16:$C$22,U$6,2)</f>
        <v>Mo</v>
      </c>
      <c r="V7" s="194" t="str">
        <f>INDEX(sys!$B$16:$C$22,V$6,2)</f>
        <v>Di</v>
      </c>
      <c r="W7" s="194" t="str">
        <f>INDEX(sys!$B$16:$C$22,W$6,2)</f>
        <v>Mi</v>
      </c>
      <c r="X7" s="194" t="str">
        <f>INDEX(sys!$B$16:$C$22,X$6,2)</f>
        <v>Do</v>
      </c>
      <c r="Y7" s="194" t="str">
        <f>INDEX(sys!$B$16:$C$22,Y$6,2)</f>
        <v>Fr</v>
      </c>
      <c r="Z7" s="194" t="str">
        <f>INDEX(sys!$B$16:$C$22,Z$6,2)</f>
        <v>Sa</v>
      </c>
      <c r="AA7" s="194" t="str">
        <f>INDEX(sys!$B$16:$C$22,AA$6,2)</f>
        <v>So</v>
      </c>
      <c r="AB7" s="194" t="str">
        <f>INDEX(sys!$B$16:$C$22,AB$6,2)</f>
        <v>Mo</v>
      </c>
      <c r="AC7" s="194" t="str">
        <f>INDEX(sys!$B$16:$C$22,AC$6,2)</f>
        <v>Di</v>
      </c>
      <c r="AD7" s="194" t="str">
        <f>INDEX(sys!$B$16:$C$22,AD$6,2)</f>
        <v>Mi</v>
      </c>
      <c r="AE7" s="194" t="str">
        <f>INDEX(sys!$B$16:$C$22,AE$6,2)</f>
        <v>Do</v>
      </c>
      <c r="AF7" s="194" t="str">
        <f>INDEX(sys!$B$16:$C$22,AF$6,2)</f>
        <v>Fr</v>
      </c>
      <c r="AG7" s="195">
        <f>IF(Stammdaten!$G$4=1,INDEX(sys!$B$16:$C$22,AG$6,2),"")</f>
      </c>
      <c r="AH7" s="132"/>
      <c r="AI7" s="132"/>
      <c r="AL7" s="50">
        <v>1</v>
      </c>
      <c r="AM7" s="50">
        <v>2</v>
      </c>
      <c r="AN7" s="50">
        <v>3</v>
      </c>
      <c r="AO7" s="50">
        <v>4</v>
      </c>
      <c r="AP7" s="50">
        <v>5</v>
      </c>
      <c r="AQ7" s="50">
        <v>6</v>
      </c>
      <c r="AR7" s="50">
        <v>7</v>
      </c>
      <c r="AS7" s="50">
        <v>8</v>
      </c>
      <c r="AT7" s="50">
        <v>9</v>
      </c>
      <c r="AU7" s="50">
        <v>10</v>
      </c>
      <c r="AV7" s="50">
        <v>11</v>
      </c>
      <c r="AW7" s="50">
        <v>12</v>
      </c>
      <c r="AX7" s="50">
        <v>13</v>
      </c>
      <c r="AY7" s="50">
        <v>14</v>
      </c>
      <c r="AZ7" s="50">
        <v>15</v>
      </c>
      <c r="BA7" s="50">
        <v>16</v>
      </c>
      <c r="BB7" s="50">
        <v>17</v>
      </c>
      <c r="BC7" s="50">
        <v>18</v>
      </c>
      <c r="BD7" s="50">
        <v>19</v>
      </c>
      <c r="BE7" s="50">
        <v>20</v>
      </c>
      <c r="BF7" s="50">
        <v>21</v>
      </c>
      <c r="BG7" s="50">
        <v>22</v>
      </c>
      <c r="BH7" s="50">
        <v>23</v>
      </c>
      <c r="BI7" s="50">
        <v>24</v>
      </c>
      <c r="BJ7" s="50">
        <v>25</v>
      </c>
      <c r="BK7" s="50">
        <v>26</v>
      </c>
      <c r="BL7" s="50">
        <v>27</v>
      </c>
      <c r="BM7" s="50">
        <v>28</v>
      </c>
      <c r="BN7" s="46">
        <v>29</v>
      </c>
    </row>
    <row r="8" spans="2:82" ht="12.75">
      <c r="B8" s="192"/>
      <c r="C8" s="347" t="s">
        <v>122</v>
      </c>
      <c r="D8" s="348"/>
      <c r="E8" s="199">
        <f>IF(OR(AND(E4&gt;Schulferien!$C8,E4&lt;Schulferien!$D8),AND(E4&gt;Schulferien!$E8,E4&lt;Schulferien!$F8),AND(E4&gt;Schulferien!$G8,E4&lt;Schulferien!$H8),AND(E4&gt;Schulferien!$I8,E4&lt;Schulferien!$J8),AND(E4&gt;Schulferien!$K8,E4&lt;Schulferien!$L8),AND(E4&gt;Schulferien!$M8,E4&lt;Schulferien!$N8),AND(E4&gt;Schulferien!$O8,E4&lt;Schulferien!$P8),AND(E4&gt;Schulferien!$Q8,E4&lt;Schulferien!$R8),AND(E4&gt;Schulferien!$S8,E4&lt;Schulferien!$T8),),1,0)</f>
        <v>0</v>
      </c>
      <c r="F8" s="199">
        <f>IF(OR(AND(F4&gt;Schulferien!$C8,F4&lt;Schulferien!$D8),AND(F4&gt;Schulferien!$E8,F4&lt;Schulferien!$F8),AND(F4&gt;Schulferien!$G8,F4&lt;Schulferien!$H8),AND(F4&gt;Schulferien!$I8,F4&lt;Schulferien!$J8),AND(F4&gt;Schulferien!$K8,F4&lt;Schulferien!$L8),AND(F4&gt;Schulferien!$M8,F4&lt;Schulferien!$N8),AND(F4&gt;Schulferien!$O8,F4&lt;Schulferien!$P8),AND(F4&gt;Schulferien!$Q8,F4&lt;Schulferien!$R8),AND(F4&gt;Schulferien!$S8,F4&lt;Schulferien!$T8),),1,0)</f>
        <v>0</v>
      </c>
      <c r="G8" s="199">
        <f>IF(OR(AND(G4&gt;Schulferien!$C8,G4&lt;Schulferien!$D8),AND(G4&gt;Schulferien!$E8,G4&lt;Schulferien!$F8),AND(G4&gt;Schulferien!$G8,G4&lt;Schulferien!$H8),AND(G4&gt;Schulferien!$I8,G4&lt;Schulferien!$J8),AND(G4&gt;Schulferien!$K8,G4&lt;Schulferien!$L8),AND(G4&gt;Schulferien!$M8,G4&lt;Schulferien!$N8),AND(G4&gt;Schulferien!$O8,G4&lt;Schulferien!$P8),AND(G4&gt;Schulferien!$Q8,G4&lt;Schulferien!$R8),AND(G4&gt;Schulferien!$S8,G4&lt;Schulferien!$T8),),1,0)</f>
        <v>0</v>
      </c>
      <c r="H8" s="199">
        <f>IF(OR(AND(H4&gt;Schulferien!$C8,H4&lt;Schulferien!$D8),AND(H4&gt;Schulferien!$E8,H4&lt;Schulferien!$F8),AND(H4&gt;Schulferien!$G8,H4&lt;Schulferien!$H8),AND(H4&gt;Schulferien!$I8,H4&lt;Schulferien!$J8),AND(H4&gt;Schulferien!$K8,H4&lt;Schulferien!$L8),AND(H4&gt;Schulferien!$M8,H4&lt;Schulferien!$N8),AND(H4&gt;Schulferien!$O8,H4&lt;Schulferien!$P8),AND(H4&gt;Schulferien!$Q8,H4&lt;Schulferien!$R8),AND(H4&gt;Schulferien!$S8,H4&lt;Schulferien!$T8),),1,0)</f>
        <v>0</v>
      </c>
      <c r="I8" s="199">
        <f>IF(OR(AND(I4&gt;Schulferien!$C8,I4&lt;Schulferien!$D8),AND(I4&gt;Schulferien!$E8,I4&lt;Schulferien!$F8),AND(I4&gt;Schulferien!$G8,I4&lt;Schulferien!$H8),AND(I4&gt;Schulferien!$I8,I4&lt;Schulferien!$J8),AND(I4&gt;Schulferien!$K8,I4&lt;Schulferien!$L8),AND(I4&gt;Schulferien!$M8,I4&lt;Schulferien!$N8),AND(I4&gt;Schulferien!$O8,I4&lt;Schulferien!$P8),AND(I4&gt;Schulferien!$Q8,I4&lt;Schulferien!$R8),AND(I4&gt;Schulferien!$S8,I4&lt;Schulferien!$T8),),1,0)</f>
        <v>0</v>
      </c>
      <c r="J8" s="199">
        <f>IF(OR(AND(J4&gt;Schulferien!$C8,J4&lt;Schulferien!$D8),AND(J4&gt;Schulferien!$E8,J4&lt;Schulferien!$F8),AND(J4&gt;Schulferien!$G8,J4&lt;Schulferien!$H8),AND(J4&gt;Schulferien!$I8,J4&lt;Schulferien!$J8),AND(J4&gt;Schulferien!$K8,J4&lt;Schulferien!$L8),AND(J4&gt;Schulferien!$M8,J4&lt;Schulferien!$N8),AND(J4&gt;Schulferien!$O8,J4&lt;Schulferien!$P8),AND(J4&gt;Schulferien!$Q8,J4&lt;Schulferien!$R8),AND(J4&gt;Schulferien!$S8,J4&lt;Schulferien!$T8),),1,0)</f>
        <v>0</v>
      </c>
      <c r="K8" s="199">
        <f>IF(OR(AND(K4&gt;Schulferien!$C8,K4&lt;Schulferien!$D8),AND(K4&gt;Schulferien!$E8,K4&lt;Schulferien!$F8),AND(K4&gt;Schulferien!$G8,K4&lt;Schulferien!$H8),AND(K4&gt;Schulferien!$I8,K4&lt;Schulferien!$J8),AND(K4&gt;Schulferien!$K8,K4&lt;Schulferien!$L8),AND(K4&gt;Schulferien!$M8,K4&lt;Schulferien!$N8),AND(K4&gt;Schulferien!$O8,K4&lt;Schulferien!$P8),AND(K4&gt;Schulferien!$Q8,K4&lt;Schulferien!$R8),AND(K4&gt;Schulferien!$S8,K4&lt;Schulferien!$T8),),1,0)</f>
        <v>0</v>
      </c>
      <c r="L8" s="199">
        <f>IF(OR(AND(L4&gt;Schulferien!$C8,L4&lt;Schulferien!$D8),AND(L4&gt;Schulferien!$E8,L4&lt;Schulferien!$F8),AND(L4&gt;Schulferien!$G8,L4&lt;Schulferien!$H8),AND(L4&gt;Schulferien!$I8,L4&lt;Schulferien!$J8),AND(L4&gt;Schulferien!$K8,L4&lt;Schulferien!$L8),AND(L4&gt;Schulferien!$M8,L4&lt;Schulferien!$N8),AND(L4&gt;Schulferien!$O8,L4&lt;Schulferien!$P8),AND(L4&gt;Schulferien!$Q8,L4&lt;Schulferien!$R8),AND(L4&gt;Schulferien!$S8,L4&lt;Schulferien!$T8),),1,0)</f>
        <v>0</v>
      </c>
      <c r="M8" s="199">
        <f>IF(OR(AND(M4&gt;Schulferien!$C8,M4&lt;Schulferien!$D8),AND(M4&gt;Schulferien!$E8,M4&lt;Schulferien!$F8),AND(M4&gt;Schulferien!$G8,M4&lt;Schulferien!$H8),AND(M4&gt;Schulferien!$I8,M4&lt;Schulferien!$J8),AND(M4&gt;Schulferien!$K8,M4&lt;Schulferien!$L8),AND(M4&gt;Schulferien!$M8,M4&lt;Schulferien!$N8),AND(M4&gt;Schulferien!$O8,M4&lt;Schulferien!$P8),AND(M4&gt;Schulferien!$Q8,M4&lt;Schulferien!$R8),AND(M4&gt;Schulferien!$S8,M4&lt;Schulferien!$T8),),1,0)</f>
        <v>0</v>
      </c>
      <c r="N8" s="199">
        <f>IF(OR(AND(N4&gt;Schulferien!$C8,N4&lt;Schulferien!$D8),AND(N4&gt;Schulferien!$E8,N4&lt;Schulferien!$F8),AND(N4&gt;Schulferien!$G8,N4&lt;Schulferien!$H8),AND(N4&gt;Schulferien!$I8,N4&lt;Schulferien!$J8),AND(N4&gt;Schulferien!$K8,N4&lt;Schulferien!$L8),AND(N4&gt;Schulferien!$M8,N4&lt;Schulferien!$N8),AND(N4&gt;Schulferien!$O8,N4&lt;Schulferien!$P8),AND(N4&gt;Schulferien!$Q8,N4&lt;Schulferien!$R8),AND(N4&gt;Schulferien!$S8,N4&lt;Schulferien!$T8),),1,0)</f>
        <v>0</v>
      </c>
      <c r="O8" s="199">
        <f>IF(OR(AND(O4&gt;Schulferien!$C8,O4&lt;Schulferien!$D8),AND(O4&gt;Schulferien!$E8,O4&lt;Schulferien!$F8),AND(O4&gt;Schulferien!$G8,O4&lt;Schulferien!$H8),AND(O4&gt;Schulferien!$I8,O4&lt;Schulferien!$J8),AND(O4&gt;Schulferien!$K8,O4&lt;Schulferien!$L8),AND(O4&gt;Schulferien!$M8,O4&lt;Schulferien!$N8),AND(O4&gt;Schulferien!$O8,O4&lt;Schulferien!$P8),AND(O4&gt;Schulferien!$Q8,O4&lt;Schulferien!$R8),AND(O4&gt;Schulferien!$S8,O4&lt;Schulferien!$T8),),1,0)</f>
        <v>0</v>
      </c>
      <c r="P8" s="199">
        <f>IF(OR(AND(P4&gt;Schulferien!$C8,P4&lt;Schulferien!$D8),AND(P4&gt;Schulferien!$E8,P4&lt;Schulferien!$F8),AND(P4&gt;Schulferien!$G8,P4&lt;Schulferien!$H8),AND(P4&gt;Schulferien!$I8,P4&lt;Schulferien!$J8),AND(P4&gt;Schulferien!$K8,P4&lt;Schulferien!$L8),AND(P4&gt;Schulferien!$M8,P4&lt;Schulferien!$N8),AND(P4&gt;Schulferien!$O8,P4&lt;Schulferien!$P8),AND(P4&gt;Schulferien!$Q8,P4&lt;Schulferien!$R8),AND(P4&gt;Schulferien!$S8,P4&lt;Schulferien!$T8),),1,0)</f>
        <v>0</v>
      </c>
      <c r="Q8" s="199">
        <f>IF(OR(AND(Q4&gt;Schulferien!$C8,Q4&lt;Schulferien!$D8),AND(Q4&gt;Schulferien!$E8,Q4&lt;Schulferien!$F8),AND(Q4&gt;Schulferien!$G8,Q4&lt;Schulferien!$H8),AND(Q4&gt;Schulferien!$I8,Q4&lt;Schulferien!$J8),AND(Q4&gt;Schulferien!$K8,Q4&lt;Schulferien!$L8),AND(Q4&gt;Schulferien!$M8,Q4&lt;Schulferien!$N8),AND(Q4&gt;Schulferien!$O8,Q4&lt;Schulferien!$P8),AND(Q4&gt;Schulferien!$Q8,Q4&lt;Schulferien!$R8),AND(Q4&gt;Schulferien!$S8,Q4&lt;Schulferien!$T8),),1,0)</f>
        <v>0</v>
      </c>
      <c r="R8" s="199">
        <f>IF(OR(AND(R4&gt;Schulferien!$C8,R4&lt;Schulferien!$D8),AND(R4&gt;Schulferien!$E8,R4&lt;Schulferien!$F8),AND(R4&gt;Schulferien!$G8,R4&lt;Schulferien!$H8),AND(R4&gt;Schulferien!$I8,R4&lt;Schulferien!$J8),AND(R4&gt;Schulferien!$K8,R4&lt;Schulferien!$L8),AND(R4&gt;Schulferien!$M8,R4&lt;Schulferien!$N8),AND(R4&gt;Schulferien!$O8,R4&lt;Schulferien!$P8),AND(R4&gt;Schulferien!$Q8,R4&lt;Schulferien!$R8),AND(R4&gt;Schulferien!$S8,R4&lt;Schulferien!$T8),),1,0)</f>
        <v>0</v>
      </c>
      <c r="S8" s="199">
        <f>IF(OR(AND(S4&gt;Schulferien!$C8,S4&lt;Schulferien!$D8),AND(S4&gt;Schulferien!$E8,S4&lt;Schulferien!$F8),AND(S4&gt;Schulferien!$G8,S4&lt;Schulferien!$H8),AND(S4&gt;Schulferien!$I8,S4&lt;Schulferien!$J8),AND(S4&gt;Schulferien!$K8,S4&lt;Schulferien!$L8),AND(S4&gt;Schulferien!$M8,S4&lt;Schulferien!$N8),AND(S4&gt;Schulferien!$O8,S4&lt;Schulferien!$P8),AND(S4&gt;Schulferien!$Q8,S4&lt;Schulferien!$R8),AND(S4&gt;Schulferien!$S8,S4&lt;Schulferien!$T8),),1,0)</f>
        <v>0</v>
      </c>
      <c r="T8" s="199">
        <f>IF(OR(AND(T4&gt;Schulferien!$C8,T4&lt;Schulferien!$D8),AND(T4&gt;Schulferien!$E8,T4&lt;Schulferien!$F8),AND(T4&gt;Schulferien!$G8,T4&lt;Schulferien!$H8),AND(T4&gt;Schulferien!$I8,T4&lt;Schulferien!$J8),AND(T4&gt;Schulferien!$K8,T4&lt;Schulferien!$L8),AND(T4&gt;Schulferien!$M8,T4&lt;Schulferien!$N8),AND(T4&gt;Schulferien!$O8,T4&lt;Schulferien!$P8),AND(T4&gt;Schulferien!$Q8,T4&lt;Schulferien!$R8),AND(T4&gt;Schulferien!$S8,T4&lt;Schulferien!$T8),),1,0)</f>
        <v>0</v>
      </c>
      <c r="U8" s="199">
        <f>IF(OR(AND(U4&gt;Schulferien!$C8,U4&lt;Schulferien!$D8),AND(U4&gt;Schulferien!$E8,U4&lt;Schulferien!$F8),AND(U4&gt;Schulferien!$G8,U4&lt;Schulferien!$H8),AND(U4&gt;Schulferien!$I8,U4&lt;Schulferien!$J8),AND(U4&gt;Schulferien!$K8,U4&lt;Schulferien!$L8),AND(U4&gt;Schulferien!$M8,U4&lt;Schulferien!$N8),AND(U4&gt;Schulferien!$O8,U4&lt;Schulferien!$P8),AND(U4&gt;Schulferien!$Q8,U4&lt;Schulferien!$R8),AND(U4&gt;Schulferien!$S8,U4&lt;Schulferien!$T8),),1,0)</f>
        <v>0</v>
      </c>
      <c r="V8" s="199">
        <f>IF(OR(AND(V4&gt;Schulferien!$C8,V4&lt;Schulferien!$D8),AND(V4&gt;Schulferien!$E8,V4&lt;Schulferien!$F8),AND(V4&gt;Schulferien!$G8,V4&lt;Schulferien!$H8),AND(V4&gt;Schulferien!$I8,V4&lt;Schulferien!$J8),AND(V4&gt;Schulferien!$K8,V4&lt;Schulferien!$L8),AND(V4&gt;Schulferien!$M8,V4&lt;Schulferien!$N8),AND(V4&gt;Schulferien!$O8,V4&lt;Schulferien!$P8),AND(V4&gt;Schulferien!$Q8,V4&lt;Schulferien!$R8),AND(V4&gt;Schulferien!$S8,V4&lt;Schulferien!$T8),),1,0)</f>
        <v>0</v>
      </c>
      <c r="W8" s="199">
        <f>IF(OR(AND(W4&gt;Schulferien!$C8,W4&lt;Schulferien!$D8),AND(W4&gt;Schulferien!$E8,W4&lt;Schulferien!$F8),AND(W4&gt;Schulferien!$G8,W4&lt;Schulferien!$H8),AND(W4&gt;Schulferien!$I8,W4&lt;Schulferien!$J8),AND(W4&gt;Schulferien!$K8,W4&lt;Schulferien!$L8),AND(W4&gt;Schulferien!$M8,W4&lt;Schulferien!$N8),AND(W4&gt;Schulferien!$O8,W4&lt;Schulferien!$P8),AND(W4&gt;Schulferien!$Q8,W4&lt;Schulferien!$R8),AND(W4&gt;Schulferien!$S8,W4&lt;Schulferien!$T8),),1,0)</f>
        <v>0</v>
      </c>
      <c r="X8" s="199">
        <f>IF(OR(AND(X4&gt;Schulferien!$C8,X4&lt;Schulferien!$D8),AND(X4&gt;Schulferien!$E8,X4&lt;Schulferien!$F8),AND(X4&gt;Schulferien!$G8,X4&lt;Schulferien!$H8),AND(X4&gt;Schulferien!$I8,X4&lt;Schulferien!$J8),AND(X4&gt;Schulferien!$K8,X4&lt;Schulferien!$L8),AND(X4&gt;Schulferien!$M8,X4&lt;Schulferien!$N8),AND(X4&gt;Schulferien!$O8,X4&lt;Schulferien!$P8),AND(X4&gt;Schulferien!$Q8,X4&lt;Schulferien!$R8),AND(X4&gt;Schulferien!$S8,X4&lt;Schulferien!$T8),),1,0)</f>
        <v>0</v>
      </c>
      <c r="Y8" s="199">
        <f>IF(OR(AND(Y4&gt;Schulferien!$C8,Y4&lt;Schulferien!$D8),AND(Y4&gt;Schulferien!$E8,Y4&lt;Schulferien!$F8),AND(Y4&gt;Schulferien!$G8,Y4&lt;Schulferien!$H8),AND(Y4&gt;Schulferien!$I8,Y4&lt;Schulferien!$J8),AND(Y4&gt;Schulferien!$K8,Y4&lt;Schulferien!$L8),AND(Y4&gt;Schulferien!$M8,Y4&lt;Schulferien!$N8),AND(Y4&gt;Schulferien!$O8,Y4&lt;Schulferien!$P8),AND(Y4&gt;Schulferien!$Q8,Y4&lt;Schulferien!$R8),AND(Y4&gt;Schulferien!$S8,Y4&lt;Schulferien!$T8),),1,0)</f>
        <v>0</v>
      </c>
      <c r="Z8" s="199">
        <f>IF(OR(AND(Z4&gt;Schulferien!$C8,Z4&lt;Schulferien!$D8),AND(Z4&gt;Schulferien!$E8,Z4&lt;Schulferien!$F8),AND(Z4&gt;Schulferien!$G8,Z4&lt;Schulferien!$H8),AND(Z4&gt;Schulferien!$I8,Z4&lt;Schulferien!$J8),AND(Z4&gt;Schulferien!$K8,Z4&lt;Schulferien!$L8),AND(Z4&gt;Schulferien!$M8,Z4&lt;Schulferien!$N8),AND(Z4&gt;Schulferien!$O8,Z4&lt;Schulferien!$P8),AND(Z4&gt;Schulferien!$Q8,Z4&lt;Schulferien!$R8),AND(Z4&gt;Schulferien!$S8,Z4&lt;Schulferien!$T8),),1,0)</f>
        <v>0</v>
      </c>
      <c r="AA8" s="199">
        <f>IF(OR(AND(AA4&gt;Schulferien!$C8,AA4&lt;Schulferien!$D8),AND(AA4&gt;Schulferien!$E8,AA4&lt;Schulferien!$F8),AND(AA4&gt;Schulferien!$G8,AA4&lt;Schulferien!$H8),AND(AA4&gt;Schulferien!$I8,AA4&lt;Schulferien!$J8),AND(AA4&gt;Schulferien!$K8,AA4&lt;Schulferien!$L8),AND(AA4&gt;Schulferien!$M8,AA4&lt;Schulferien!$N8),AND(AA4&gt;Schulferien!$O8,AA4&lt;Schulferien!$P8),AND(AA4&gt;Schulferien!$Q8,AA4&lt;Schulferien!$R8),AND(AA4&gt;Schulferien!$S8,AA4&lt;Schulferien!$T8),),1,0)</f>
        <v>0</v>
      </c>
      <c r="AB8" s="199">
        <f>IF(OR(AND(AB4&gt;Schulferien!$C8,AB4&lt;Schulferien!$D8),AND(AB4&gt;Schulferien!$E8,AB4&lt;Schulferien!$F8),AND(AB4&gt;Schulferien!$G8,AB4&lt;Schulferien!$H8),AND(AB4&gt;Schulferien!$I8,AB4&lt;Schulferien!$J8),AND(AB4&gt;Schulferien!$K8,AB4&lt;Schulferien!$L8),AND(AB4&gt;Schulferien!$M8,AB4&lt;Schulferien!$N8),AND(AB4&gt;Schulferien!$O8,AB4&lt;Schulferien!$P8),AND(AB4&gt;Schulferien!$Q8,AB4&lt;Schulferien!$R8),AND(AB4&gt;Schulferien!$S8,AB4&lt;Schulferien!$T8),),1,0)</f>
        <v>0</v>
      </c>
      <c r="AC8" s="199">
        <f>IF(OR(AND(AC4&gt;Schulferien!$C8,AC4&lt;Schulferien!$D8),AND(AC4&gt;Schulferien!$E8,AC4&lt;Schulferien!$F8),AND(AC4&gt;Schulferien!$G8,AC4&lt;Schulferien!$H8),AND(AC4&gt;Schulferien!$I8,AC4&lt;Schulferien!$J8),AND(AC4&gt;Schulferien!$K8,AC4&lt;Schulferien!$L8),AND(AC4&gt;Schulferien!$M8,AC4&lt;Schulferien!$N8),AND(AC4&gt;Schulferien!$O8,AC4&lt;Schulferien!$P8),AND(AC4&gt;Schulferien!$Q8,AC4&lt;Schulferien!$R8),AND(AC4&gt;Schulferien!$S8,AC4&lt;Schulferien!$T8),),1,0)</f>
        <v>0</v>
      </c>
      <c r="AD8" s="199">
        <f>IF(OR(AND(AD4&gt;Schulferien!$C8,AD4&lt;Schulferien!$D8),AND(AD4&gt;Schulferien!$E8,AD4&lt;Schulferien!$F8),AND(AD4&gt;Schulferien!$G8,AD4&lt;Schulferien!$H8),AND(AD4&gt;Schulferien!$I8,AD4&lt;Schulferien!$J8),AND(AD4&gt;Schulferien!$K8,AD4&lt;Schulferien!$L8),AND(AD4&gt;Schulferien!$M8,AD4&lt;Schulferien!$N8),AND(AD4&gt;Schulferien!$O8,AD4&lt;Schulferien!$P8),AND(AD4&gt;Schulferien!$Q8,AD4&lt;Schulferien!$R8),AND(AD4&gt;Schulferien!$S8,AD4&lt;Schulferien!$T8),),1,0)</f>
        <v>0</v>
      </c>
      <c r="AE8" s="199">
        <f>IF(OR(AND(AE4&gt;Schulferien!$C8,AE4&lt;Schulferien!$D8),AND(AE4&gt;Schulferien!$E8,AE4&lt;Schulferien!$F8),AND(AE4&gt;Schulferien!$G8,AE4&lt;Schulferien!$H8),AND(AE4&gt;Schulferien!$I8,AE4&lt;Schulferien!$J8),AND(AE4&gt;Schulferien!$K8,AE4&lt;Schulferien!$L8),AND(AE4&gt;Schulferien!$M8,AE4&lt;Schulferien!$N8),AND(AE4&gt;Schulferien!$O8,AE4&lt;Schulferien!$P8),AND(AE4&gt;Schulferien!$Q8,AE4&lt;Schulferien!$R8),AND(AE4&gt;Schulferien!$S8,AE4&lt;Schulferien!$T8),),1,0)</f>
        <v>0</v>
      </c>
      <c r="AF8" s="199">
        <f>IF(OR(AND(AF4&gt;Schulferien!$C8,AF4&lt;Schulferien!$D8),AND(AF4&gt;Schulferien!$E8,AF4&lt;Schulferien!$F8),AND(AF4&gt;Schulferien!$G8,AF4&lt;Schulferien!$H8),AND(AF4&gt;Schulferien!$I8,AF4&lt;Schulferien!$J8),AND(AF4&gt;Schulferien!$K8,AF4&lt;Schulferien!$L8),AND(AF4&gt;Schulferien!$M8,AF4&lt;Schulferien!$N8),AND(AF4&gt;Schulferien!$O8,AF4&lt;Schulferien!$P8),AND(AF4&gt;Schulferien!$Q8,AF4&lt;Schulferien!$R8),AND(AF4&gt;Schulferien!$S8,AF4&lt;Schulferien!$T8),),1,0)</f>
        <v>0</v>
      </c>
      <c r="AG8" s="200">
        <f>IF(OR(AND(AG4&gt;Schulferien!$C8,AG4&lt;Schulferien!$D8),AND(AG4&gt;Schulferien!$E8,AG4&lt;Schulferien!$F8),AND(AG4&gt;Schulferien!$G8,AG4&lt;Schulferien!$H8),AND(AG4&gt;Schulferien!$I8,AG4&lt;Schulferien!$J8),AND(AG4&gt;Schulferien!$K8,AG4&lt;Schulferien!$L8),AND(AG4&gt;Schulferien!$M8,AG4&lt;Schulferien!$N8),AND(AG4&gt;Schulferien!$O8,AG4&lt;Schulferien!$P8),AND(AG4&gt;Schulferien!$Q8,AG4&lt;Schulferien!$R8),AND(AG4&gt;Schulferien!$S8,AG4&lt;Schulferien!$T8),),1,0)</f>
        <v>0</v>
      </c>
      <c r="AH8" s="193" t="s">
        <v>123</v>
      </c>
      <c r="AI8" s="36"/>
      <c r="AJ8" s="193"/>
      <c r="AK8" s="50"/>
      <c r="BO8" s="50"/>
      <c r="BP8" s="50"/>
      <c r="BQ8" s="50"/>
      <c r="BR8" s="50"/>
      <c r="BS8" s="50"/>
      <c r="BT8" s="50"/>
      <c r="BU8" s="50"/>
      <c r="BV8" s="50"/>
      <c r="BW8" s="50"/>
      <c r="BX8" s="50"/>
      <c r="BY8" s="50"/>
      <c r="BZ8" s="50"/>
      <c r="CA8" s="50"/>
      <c r="CB8" s="50"/>
      <c r="CC8" s="50"/>
      <c r="CD8" s="50"/>
    </row>
    <row r="9" spans="2:66" ht="12.75">
      <c r="B9" s="45" t="str">
        <f aca="true" t="shared" si="3" ref="B9:B20">AK9</f>
        <v>Markus Engel</v>
      </c>
      <c r="C9" s="105">
        <f aca="true" t="shared" si="4" ref="C9:C20">C48</f>
        <v>0</v>
      </c>
      <c r="D9" s="105">
        <f>SUM(AL9:BN9)</f>
        <v>0</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7"/>
      <c r="AH9" s="129"/>
      <c r="AI9" s="129"/>
      <c r="AJ9" s="46">
        <f>IF(ISBLANK(Mitarbeiter!B6),"",Mitarbeiter!B6+1)</f>
        <v>6</v>
      </c>
      <c r="AK9" s="46" t="str">
        <f>IF(ISBLANK(Mitarbeiter!C6),"",Mitarbeiter!C6)</f>
        <v>Markus Engel</v>
      </c>
      <c r="AL9" s="46">
        <f>IF(AND(E9="k",E$5=0,E$6&lt;$AJ9),IF(CODE(E9)=75,0.5,1),0)</f>
        <v>0</v>
      </c>
      <c r="AM9" s="46">
        <f aca="true" t="shared" si="5" ref="AM9:BN18">IF(AND(F9="k",F$5=0,F$6&lt;$AJ9),IF(CODE(F9)=75,0.5,1),0)</f>
        <v>0</v>
      </c>
      <c r="AN9" s="46">
        <f t="shared" si="5"/>
        <v>0</v>
      </c>
      <c r="AO9" s="46">
        <f t="shared" si="5"/>
        <v>0</v>
      </c>
      <c r="AP9" s="46">
        <f t="shared" si="5"/>
        <v>0</v>
      </c>
      <c r="AQ9" s="46">
        <f t="shared" si="5"/>
        <v>0</v>
      </c>
      <c r="AR9" s="46">
        <f t="shared" si="5"/>
        <v>0</v>
      </c>
      <c r="AS9" s="46">
        <f t="shared" si="5"/>
        <v>0</v>
      </c>
      <c r="AT9" s="46">
        <f t="shared" si="5"/>
        <v>0</v>
      </c>
      <c r="AU9" s="46">
        <f t="shared" si="5"/>
        <v>0</v>
      </c>
      <c r="AV9" s="46">
        <f t="shared" si="5"/>
        <v>0</v>
      </c>
      <c r="AW9" s="46">
        <f t="shared" si="5"/>
        <v>0</v>
      </c>
      <c r="AX9" s="46">
        <f t="shared" si="5"/>
        <v>0</v>
      </c>
      <c r="AY9" s="46">
        <f t="shared" si="5"/>
        <v>0</v>
      </c>
      <c r="AZ9" s="46">
        <f t="shared" si="5"/>
        <v>0</v>
      </c>
      <c r="BA9" s="46">
        <f t="shared" si="5"/>
        <v>0</v>
      </c>
      <c r="BB9" s="46">
        <f t="shared" si="5"/>
        <v>0</v>
      </c>
      <c r="BC9" s="46">
        <f t="shared" si="5"/>
        <v>0</v>
      </c>
      <c r="BD9" s="46">
        <f t="shared" si="5"/>
        <v>0</v>
      </c>
      <c r="BE9" s="46">
        <f t="shared" si="5"/>
        <v>0</v>
      </c>
      <c r="BF9" s="46">
        <f t="shared" si="5"/>
        <v>0</v>
      </c>
      <c r="BG9" s="46">
        <f t="shared" si="5"/>
        <v>0</v>
      </c>
      <c r="BH9" s="46">
        <f t="shared" si="5"/>
        <v>0</v>
      </c>
      <c r="BI9" s="46">
        <f t="shared" si="5"/>
        <v>0</v>
      </c>
      <c r="BJ9" s="46">
        <f t="shared" si="5"/>
        <v>0</v>
      </c>
      <c r="BK9" s="46">
        <f t="shared" si="5"/>
        <v>0</v>
      </c>
      <c r="BL9" s="46">
        <f t="shared" si="5"/>
        <v>0</v>
      </c>
      <c r="BM9" s="46">
        <f t="shared" si="5"/>
        <v>0</v>
      </c>
      <c r="BN9" s="46">
        <f t="shared" si="5"/>
        <v>0</v>
      </c>
    </row>
    <row r="10" spans="2:66" ht="12.75">
      <c r="B10" s="47" t="str">
        <f t="shared" si="3"/>
        <v>Julia Groß</v>
      </c>
      <c r="C10" s="108">
        <f t="shared" si="4"/>
        <v>0</v>
      </c>
      <c r="D10" s="108">
        <f>SUM(AL10:BN10)</f>
        <v>5</v>
      </c>
      <c r="E10" s="154"/>
      <c r="F10" s="154"/>
      <c r="G10" s="154"/>
      <c r="H10" s="154"/>
      <c r="I10" s="154"/>
      <c r="J10" s="154"/>
      <c r="K10" s="154"/>
      <c r="L10" s="154"/>
      <c r="M10" s="154"/>
      <c r="N10" s="154"/>
      <c r="O10" s="154"/>
      <c r="P10" s="154"/>
      <c r="Q10" s="154"/>
      <c r="R10" s="154"/>
      <c r="S10" s="154"/>
      <c r="T10" s="154"/>
      <c r="U10" s="154"/>
      <c r="V10" s="154" t="s">
        <v>149</v>
      </c>
      <c r="W10" s="154" t="s">
        <v>149</v>
      </c>
      <c r="X10" s="154" t="s">
        <v>149</v>
      </c>
      <c r="Y10" s="154" t="s">
        <v>149</v>
      </c>
      <c r="Z10" s="154" t="s">
        <v>149</v>
      </c>
      <c r="AA10" s="154"/>
      <c r="AB10" s="154"/>
      <c r="AC10" s="154"/>
      <c r="AD10" s="154"/>
      <c r="AE10" s="154"/>
      <c r="AF10" s="154"/>
      <c r="AG10" s="155"/>
      <c r="AH10" s="129"/>
      <c r="AI10" s="129"/>
      <c r="AJ10" s="46">
        <f>IF(ISBLANK(Mitarbeiter!B7),"",Mitarbeiter!B7+1)</f>
        <v>7</v>
      </c>
      <c r="AK10" s="46" t="str">
        <f>IF(ISBLANK(Mitarbeiter!C7),"",Mitarbeiter!C7)</f>
        <v>Julia Groß</v>
      </c>
      <c r="AL10" s="46">
        <f aca="true" t="shared" si="6" ref="AL10:AL20">IF(AND(E10="k",E$5=0,E$6&lt;$AJ10),IF(CODE(E10)=75,0.5,1),0)</f>
        <v>0</v>
      </c>
      <c r="AM10" s="46">
        <f t="shared" si="5"/>
        <v>0</v>
      </c>
      <c r="AN10" s="46">
        <f t="shared" si="5"/>
        <v>0</v>
      </c>
      <c r="AO10" s="46">
        <f t="shared" si="5"/>
        <v>0</v>
      </c>
      <c r="AP10" s="46">
        <f t="shared" si="5"/>
        <v>0</v>
      </c>
      <c r="AQ10" s="46">
        <f t="shared" si="5"/>
        <v>0</v>
      </c>
      <c r="AR10" s="46">
        <f t="shared" si="5"/>
        <v>0</v>
      </c>
      <c r="AS10" s="46">
        <f t="shared" si="5"/>
        <v>0</v>
      </c>
      <c r="AT10" s="46">
        <f t="shared" si="5"/>
        <v>0</v>
      </c>
      <c r="AU10" s="46">
        <f t="shared" si="5"/>
        <v>0</v>
      </c>
      <c r="AV10" s="46">
        <f t="shared" si="5"/>
        <v>0</v>
      </c>
      <c r="AW10" s="46">
        <f t="shared" si="5"/>
        <v>0</v>
      </c>
      <c r="AX10" s="46">
        <f t="shared" si="5"/>
        <v>0</v>
      </c>
      <c r="AY10" s="46">
        <f t="shared" si="5"/>
        <v>0</v>
      </c>
      <c r="AZ10" s="46">
        <f t="shared" si="5"/>
        <v>0</v>
      </c>
      <c r="BA10" s="46">
        <f t="shared" si="5"/>
        <v>0</v>
      </c>
      <c r="BB10" s="46">
        <f t="shared" si="5"/>
        <v>0</v>
      </c>
      <c r="BC10" s="46">
        <f t="shared" si="5"/>
        <v>1</v>
      </c>
      <c r="BD10" s="46">
        <f t="shared" si="5"/>
        <v>1</v>
      </c>
      <c r="BE10" s="46">
        <f t="shared" si="5"/>
        <v>1</v>
      </c>
      <c r="BF10" s="46">
        <f t="shared" si="5"/>
        <v>1</v>
      </c>
      <c r="BG10" s="46">
        <f t="shared" si="5"/>
        <v>1</v>
      </c>
      <c r="BH10" s="46">
        <f t="shared" si="5"/>
        <v>0</v>
      </c>
      <c r="BI10" s="46">
        <f t="shared" si="5"/>
        <v>0</v>
      </c>
      <c r="BJ10" s="46">
        <f t="shared" si="5"/>
        <v>0</v>
      </c>
      <c r="BK10" s="46">
        <f t="shared" si="5"/>
        <v>0</v>
      </c>
      <c r="BL10" s="46">
        <f t="shared" si="5"/>
        <v>0</v>
      </c>
      <c r="BM10" s="46">
        <f t="shared" si="5"/>
        <v>0</v>
      </c>
      <c r="BN10" s="46">
        <f t="shared" si="5"/>
        <v>0</v>
      </c>
    </row>
    <row r="11" spans="2:66" ht="12.75">
      <c r="B11" s="165" t="str">
        <f t="shared" si="3"/>
        <v>Klaus-Maria Herbst</v>
      </c>
      <c r="C11" s="162">
        <f t="shared" si="4"/>
        <v>7</v>
      </c>
      <c r="D11" s="162">
        <f aca="true" t="shared" si="7" ref="D11:D20">SUM(AL11:BN11)</f>
        <v>0</v>
      </c>
      <c r="E11" s="163">
        <v>1</v>
      </c>
      <c r="F11" s="163">
        <v>1</v>
      </c>
      <c r="G11" s="163">
        <v>1</v>
      </c>
      <c r="H11" s="163">
        <v>1</v>
      </c>
      <c r="I11" s="163">
        <v>1</v>
      </c>
      <c r="J11" s="163">
        <v>1</v>
      </c>
      <c r="K11" s="163">
        <v>1</v>
      </c>
      <c r="L11" s="163">
        <v>1</v>
      </c>
      <c r="M11" s="163"/>
      <c r="N11" s="163"/>
      <c r="O11" s="163"/>
      <c r="P11" s="163"/>
      <c r="Q11" s="163"/>
      <c r="R11" s="163"/>
      <c r="S11" s="163"/>
      <c r="T11" s="163"/>
      <c r="U11" s="163"/>
      <c r="V11" s="163"/>
      <c r="W11" s="163"/>
      <c r="X11" s="163"/>
      <c r="Y11" s="163"/>
      <c r="Z11" s="163"/>
      <c r="AA11" s="163"/>
      <c r="AB11" s="163"/>
      <c r="AC11" s="163"/>
      <c r="AD11" s="163"/>
      <c r="AE11" s="163"/>
      <c r="AF11" s="163"/>
      <c r="AG11" s="164"/>
      <c r="AH11" s="129"/>
      <c r="AI11" s="129"/>
      <c r="AJ11" s="46">
        <f>IF(ISBLANK(Mitarbeiter!B8),"",Mitarbeiter!B8+1)</f>
        <v>7</v>
      </c>
      <c r="AK11" s="46" t="str">
        <f>IF(ISBLANK(Mitarbeiter!C8),"",Mitarbeiter!C8)</f>
        <v>Klaus-Maria Herbst</v>
      </c>
      <c r="AL11" s="46">
        <f t="shared" si="6"/>
        <v>0</v>
      </c>
      <c r="AM11" s="46">
        <f t="shared" si="5"/>
        <v>0</v>
      </c>
      <c r="AN11" s="46">
        <f t="shared" si="5"/>
        <v>0</v>
      </c>
      <c r="AO11" s="46">
        <f t="shared" si="5"/>
        <v>0</v>
      </c>
      <c r="AP11" s="46">
        <f t="shared" si="5"/>
        <v>0</v>
      </c>
      <c r="AQ11" s="46">
        <f t="shared" si="5"/>
        <v>0</v>
      </c>
      <c r="AR11" s="46">
        <f t="shared" si="5"/>
        <v>0</v>
      </c>
      <c r="AS11" s="46">
        <f t="shared" si="5"/>
        <v>0</v>
      </c>
      <c r="AT11" s="46">
        <f t="shared" si="5"/>
        <v>0</v>
      </c>
      <c r="AU11" s="46">
        <f t="shared" si="5"/>
        <v>0</v>
      </c>
      <c r="AV11" s="46">
        <f t="shared" si="5"/>
        <v>0</v>
      </c>
      <c r="AW11" s="46">
        <f t="shared" si="5"/>
        <v>0</v>
      </c>
      <c r="AX11" s="46">
        <f t="shared" si="5"/>
        <v>0</v>
      </c>
      <c r="AY11" s="46">
        <f t="shared" si="5"/>
        <v>0</v>
      </c>
      <c r="AZ11" s="46">
        <f t="shared" si="5"/>
        <v>0</v>
      </c>
      <c r="BA11" s="46">
        <f t="shared" si="5"/>
        <v>0</v>
      </c>
      <c r="BB11" s="46">
        <f t="shared" si="5"/>
        <v>0</v>
      </c>
      <c r="BC11" s="46">
        <f t="shared" si="5"/>
        <v>0</v>
      </c>
      <c r="BD11" s="46">
        <f t="shared" si="5"/>
        <v>0</v>
      </c>
      <c r="BE11" s="46">
        <f t="shared" si="5"/>
        <v>0</v>
      </c>
      <c r="BF11" s="46">
        <f t="shared" si="5"/>
        <v>0</v>
      </c>
      <c r="BG11" s="46">
        <f t="shared" si="5"/>
        <v>0</v>
      </c>
      <c r="BH11" s="46">
        <f t="shared" si="5"/>
        <v>0</v>
      </c>
      <c r="BI11" s="46">
        <f t="shared" si="5"/>
        <v>0</v>
      </c>
      <c r="BJ11" s="46">
        <f t="shared" si="5"/>
        <v>0</v>
      </c>
      <c r="BK11" s="46">
        <f t="shared" si="5"/>
        <v>0</v>
      </c>
      <c r="BL11" s="46">
        <f t="shared" si="5"/>
        <v>0</v>
      </c>
      <c r="BM11" s="46">
        <f t="shared" si="5"/>
        <v>0</v>
      </c>
      <c r="BN11" s="46">
        <f t="shared" si="5"/>
        <v>0</v>
      </c>
    </row>
    <row r="12" spans="2:66" ht="12.75">
      <c r="B12" s="45" t="str">
        <f t="shared" si="3"/>
        <v>Christoph Hummel</v>
      </c>
      <c r="C12" s="158">
        <f t="shared" si="4"/>
        <v>0</v>
      </c>
      <c r="D12" s="158">
        <f t="shared" si="7"/>
        <v>0</v>
      </c>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60"/>
      <c r="AH12" s="129"/>
      <c r="AI12" s="129"/>
      <c r="AJ12" s="46">
        <f>IF(ISBLANK(Mitarbeiter!B9),"",Mitarbeiter!B9+1)</f>
        <v>7</v>
      </c>
      <c r="AK12" s="46" t="str">
        <f>IF(ISBLANK(Mitarbeiter!C9),"",Mitarbeiter!C9)</f>
        <v>Christoph Hummel</v>
      </c>
      <c r="AL12" s="46">
        <f t="shared" si="6"/>
        <v>0</v>
      </c>
      <c r="AM12" s="46">
        <f t="shared" si="5"/>
        <v>0</v>
      </c>
      <c r="AN12" s="46">
        <f t="shared" si="5"/>
        <v>0</v>
      </c>
      <c r="AO12" s="46">
        <f t="shared" si="5"/>
        <v>0</v>
      </c>
      <c r="AP12" s="46">
        <f t="shared" si="5"/>
        <v>0</v>
      </c>
      <c r="AQ12" s="46">
        <f t="shared" si="5"/>
        <v>0</v>
      </c>
      <c r="AR12" s="46">
        <f t="shared" si="5"/>
        <v>0</v>
      </c>
      <c r="AS12" s="46">
        <f t="shared" si="5"/>
        <v>0</v>
      </c>
      <c r="AT12" s="46">
        <f t="shared" si="5"/>
        <v>0</v>
      </c>
      <c r="AU12" s="46">
        <f t="shared" si="5"/>
        <v>0</v>
      </c>
      <c r="AV12" s="46">
        <f t="shared" si="5"/>
        <v>0</v>
      </c>
      <c r="AW12" s="46">
        <f t="shared" si="5"/>
        <v>0</v>
      </c>
      <c r="AX12" s="46">
        <f t="shared" si="5"/>
        <v>0</v>
      </c>
      <c r="AY12" s="46">
        <f t="shared" si="5"/>
        <v>0</v>
      </c>
      <c r="AZ12" s="46">
        <f t="shared" si="5"/>
        <v>0</v>
      </c>
      <c r="BA12" s="46">
        <f t="shared" si="5"/>
        <v>0</v>
      </c>
      <c r="BB12" s="46">
        <f t="shared" si="5"/>
        <v>0</v>
      </c>
      <c r="BC12" s="46">
        <f t="shared" si="5"/>
        <v>0</v>
      </c>
      <c r="BD12" s="46">
        <f t="shared" si="5"/>
        <v>0</v>
      </c>
      <c r="BE12" s="46">
        <f t="shared" si="5"/>
        <v>0</v>
      </c>
      <c r="BF12" s="46">
        <f t="shared" si="5"/>
        <v>0</v>
      </c>
      <c r="BG12" s="46">
        <f t="shared" si="5"/>
        <v>0</v>
      </c>
      <c r="BH12" s="46">
        <f t="shared" si="5"/>
        <v>0</v>
      </c>
      <c r="BI12" s="46">
        <f t="shared" si="5"/>
        <v>0</v>
      </c>
      <c r="BJ12" s="46">
        <f t="shared" si="5"/>
        <v>0</v>
      </c>
      <c r="BK12" s="46">
        <f t="shared" si="5"/>
        <v>0</v>
      </c>
      <c r="BL12" s="46">
        <f t="shared" si="5"/>
        <v>0</v>
      </c>
      <c r="BM12" s="46">
        <f t="shared" si="5"/>
        <v>0</v>
      </c>
      <c r="BN12" s="46">
        <f t="shared" si="5"/>
        <v>0</v>
      </c>
    </row>
    <row r="13" spans="2:66" ht="12.75">
      <c r="B13" s="47" t="str">
        <f t="shared" si="3"/>
        <v>Margit Kanter</v>
      </c>
      <c r="C13" s="108">
        <f t="shared" si="4"/>
        <v>0</v>
      </c>
      <c r="D13" s="108">
        <f t="shared" si="7"/>
        <v>0</v>
      </c>
      <c r="E13" s="154"/>
      <c r="F13" s="154"/>
      <c r="G13" s="154"/>
      <c r="H13" s="154"/>
      <c r="I13" s="154"/>
      <c r="J13" s="154"/>
      <c r="K13" s="154"/>
      <c r="L13" s="154"/>
      <c r="M13" s="154"/>
      <c r="N13" s="154"/>
      <c r="O13" s="154"/>
      <c r="P13" s="154"/>
      <c r="Q13" s="154"/>
      <c r="R13" s="154"/>
      <c r="S13" s="154"/>
      <c r="T13" s="154"/>
      <c r="U13" s="154"/>
      <c r="V13" s="154">
        <v>0</v>
      </c>
      <c r="W13" s="154">
        <v>0</v>
      </c>
      <c r="X13" s="154">
        <v>0</v>
      </c>
      <c r="Y13" s="154">
        <v>0</v>
      </c>
      <c r="Z13" s="154">
        <v>0</v>
      </c>
      <c r="AA13" s="154">
        <v>0</v>
      </c>
      <c r="AB13" s="154">
        <v>0</v>
      </c>
      <c r="AC13" s="154">
        <v>0</v>
      </c>
      <c r="AD13" s="154">
        <v>0</v>
      </c>
      <c r="AE13" s="154">
        <v>0</v>
      </c>
      <c r="AF13" s="154">
        <v>0</v>
      </c>
      <c r="AG13" s="155">
        <v>0</v>
      </c>
      <c r="AH13" s="129"/>
      <c r="AI13" s="129"/>
      <c r="AJ13" s="46">
        <f>IF(ISBLANK(Mitarbeiter!B10),"",Mitarbeiter!B10+1)</f>
        <v>6</v>
      </c>
      <c r="AK13" s="46" t="str">
        <f>IF(ISBLANK(Mitarbeiter!C10),"",Mitarbeiter!C10)</f>
        <v>Margit Kanter</v>
      </c>
      <c r="AL13" s="46">
        <f t="shared" si="6"/>
        <v>0</v>
      </c>
      <c r="AM13" s="46">
        <f t="shared" si="5"/>
        <v>0</v>
      </c>
      <c r="AN13" s="46">
        <f t="shared" si="5"/>
        <v>0</v>
      </c>
      <c r="AO13" s="46">
        <f t="shared" si="5"/>
        <v>0</v>
      </c>
      <c r="AP13" s="46">
        <f t="shared" si="5"/>
        <v>0</v>
      </c>
      <c r="AQ13" s="46">
        <f t="shared" si="5"/>
        <v>0</v>
      </c>
      <c r="AR13" s="46">
        <f t="shared" si="5"/>
        <v>0</v>
      </c>
      <c r="AS13" s="46">
        <f t="shared" si="5"/>
        <v>0</v>
      </c>
      <c r="AT13" s="46">
        <f t="shared" si="5"/>
        <v>0</v>
      </c>
      <c r="AU13" s="46">
        <f t="shared" si="5"/>
        <v>0</v>
      </c>
      <c r="AV13" s="46">
        <f t="shared" si="5"/>
        <v>0</v>
      </c>
      <c r="AW13" s="46">
        <f t="shared" si="5"/>
        <v>0</v>
      </c>
      <c r="AX13" s="46">
        <f t="shared" si="5"/>
        <v>0</v>
      </c>
      <c r="AY13" s="46">
        <f t="shared" si="5"/>
        <v>0</v>
      </c>
      <c r="AZ13" s="46">
        <f t="shared" si="5"/>
        <v>0</v>
      </c>
      <c r="BA13" s="46">
        <f t="shared" si="5"/>
        <v>0</v>
      </c>
      <c r="BB13" s="46">
        <f t="shared" si="5"/>
        <v>0</v>
      </c>
      <c r="BC13" s="46">
        <f t="shared" si="5"/>
        <v>0</v>
      </c>
      <c r="BD13" s="46">
        <f t="shared" si="5"/>
        <v>0</v>
      </c>
      <c r="BE13" s="46">
        <f t="shared" si="5"/>
        <v>0</v>
      </c>
      <c r="BF13" s="46">
        <f t="shared" si="5"/>
        <v>0</v>
      </c>
      <c r="BG13" s="46">
        <f t="shared" si="5"/>
        <v>0</v>
      </c>
      <c r="BH13" s="46">
        <f t="shared" si="5"/>
        <v>0</v>
      </c>
      <c r="BI13" s="46">
        <f t="shared" si="5"/>
        <v>0</v>
      </c>
      <c r="BJ13" s="46">
        <f t="shared" si="5"/>
        <v>0</v>
      </c>
      <c r="BK13" s="46">
        <f t="shared" si="5"/>
        <v>0</v>
      </c>
      <c r="BL13" s="46">
        <f t="shared" si="5"/>
        <v>0</v>
      </c>
      <c r="BM13" s="46">
        <f t="shared" si="5"/>
        <v>0</v>
      </c>
      <c r="BN13" s="46">
        <f t="shared" si="5"/>
        <v>0</v>
      </c>
    </row>
    <row r="14" spans="2:66" ht="12.75">
      <c r="B14" s="165" t="str">
        <f t="shared" si="3"/>
        <v>Maximilian Leuter</v>
      </c>
      <c r="C14" s="162">
        <f t="shared" si="4"/>
        <v>5</v>
      </c>
      <c r="D14" s="162">
        <f t="shared" si="7"/>
        <v>0</v>
      </c>
      <c r="E14" s="163"/>
      <c r="F14" s="163"/>
      <c r="G14" s="163"/>
      <c r="H14" s="163">
        <v>1</v>
      </c>
      <c r="I14" s="163">
        <v>1</v>
      </c>
      <c r="J14" s="163">
        <v>1</v>
      </c>
      <c r="K14" s="163">
        <v>1</v>
      </c>
      <c r="L14" s="163">
        <v>1</v>
      </c>
      <c r="M14" s="163"/>
      <c r="N14" s="163"/>
      <c r="O14" s="163"/>
      <c r="P14" s="163"/>
      <c r="Q14" s="163"/>
      <c r="R14" s="163"/>
      <c r="S14" s="163"/>
      <c r="T14" s="163"/>
      <c r="U14" s="163"/>
      <c r="V14" s="163"/>
      <c r="W14" s="163"/>
      <c r="X14" s="163"/>
      <c r="Y14" s="163"/>
      <c r="Z14" s="163"/>
      <c r="AA14" s="163"/>
      <c r="AB14" s="163"/>
      <c r="AC14" s="163"/>
      <c r="AD14" s="163"/>
      <c r="AE14" s="163"/>
      <c r="AF14" s="163"/>
      <c r="AG14" s="164"/>
      <c r="AH14" s="129"/>
      <c r="AI14" s="129"/>
      <c r="AJ14" s="46">
        <f>IF(ISBLANK(Mitarbeiter!B11),"",Mitarbeiter!B11+1)</f>
        <v>7</v>
      </c>
      <c r="AK14" s="46" t="str">
        <f>IF(ISBLANK(Mitarbeiter!C11),"",Mitarbeiter!C11)</f>
        <v>Maximilian Leuter</v>
      </c>
      <c r="AL14" s="46">
        <f t="shared" si="6"/>
        <v>0</v>
      </c>
      <c r="AM14" s="46">
        <f t="shared" si="5"/>
        <v>0</v>
      </c>
      <c r="AN14" s="46">
        <f t="shared" si="5"/>
        <v>0</v>
      </c>
      <c r="AO14" s="46">
        <f t="shared" si="5"/>
        <v>0</v>
      </c>
      <c r="AP14" s="46">
        <f t="shared" si="5"/>
        <v>0</v>
      </c>
      <c r="AQ14" s="46">
        <f t="shared" si="5"/>
        <v>0</v>
      </c>
      <c r="AR14" s="46">
        <f t="shared" si="5"/>
        <v>0</v>
      </c>
      <c r="AS14" s="46">
        <f t="shared" si="5"/>
        <v>0</v>
      </c>
      <c r="AT14" s="46">
        <f t="shared" si="5"/>
        <v>0</v>
      </c>
      <c r="AU14" s="46">
        <f t="shared" si="5"/>
        <v>0</v>
      </c>
      <c r="AV14" s="46">
        <f t="shared" si="5"/>
        <v>0</v>
      </c>
      <c r="AW14" s="46">
        <f t="shared" si="5"/>
        <v>0</v>
      </c>
      <c r="AX14" s="46">
        <f t="shared" si="5"/>
        <v>0</v>
      </c>
      <c r="AY14" s="46">
        <f t="shared" si="5"/>
        <v>0</v>
      </c>
      <c r="AZ14" s="46">
        <f t="shared" si="5"/>
        <v>0</v>
      </c>
      <c r="BA14" s="46">
        <f t="shared" si="5"/>
        <v>0</v>
      </c>
      <c r="BB14" s="46">
        <f t="shared" si="5"/>
        <v>0</v>
      </c>
      <c r="BC14" s="46">
        <f t="shared" si="5"/>
        <v>0</v>
      </c>
      <c r="BD14" s="46">
        <f t="shared" si="5"/>
        <v>0</v>
      </c>
      <c r="BE14" s="46">
        <f t="shared" si="5"/>
        <v>0</v>
      </c>
      <c r="BF14" s="46">
        <f t="shared" si="5"/>
        <v>0</v>
      </c>
      <c r="BG14" s="46">
        <f t="shared" si="5"/>
        <v>0</v>
      </c>
      <c r="BH14" s="46">
        <f t="shared" si="5"/>
        <v>0</v>
      </c>
      <c r="BI14" s="46">
        <f t="shared" si="5"/>
        <v>0</v>
      </c>
      <c r="BJ14" s="46">
        <f t="shared" si="5"/>
        <v>0</v>
      </c>
      <c r="BK14" s="46">
        <f t="shared" si="5"/>
        <v>0</v>
      </c>
      <c r="BL14" s="46">
        <f t="shared" si="5"/>
        <v>0</v>
      </c>
      <c r="BM14" s="46">
        <f t="shared" si="5"/>
        <v>0</v>
      </c>
      <c r="BN14" s="46">
        <f t="shared" si="5"/>
        <v>0</v>
      </c>
    </row>
    <row r="15" spans="2:66" ht="12.75">
      <c r="B15" s="47" t="str">
        <f t="shared" si="3"/>
        <v>Josef Marl</v>
      </c>
      <c r="C15" s="108">
        <f t="shared" si="4"/>
        <v>0</v>
      </c>
      <c r="D15" s="108">
        <f t="shared" si="7"/>
        <v>0</v>
      </c>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5"/>
      <c r="AH15" s="129"/>
      <c r="AI15" s="129"/>
      <c r="AJ15" s="46">
        <f>IF(ISBLANK(Mitarbeiter!B12),"",Mitarbeiter!B12+1)</f>
        <v>6</v>
      </c>
      <c r="AK15" s="46" t="str">
        <f>IF(ISBLANK(Mitarbeiter!C12),"",Mitarbeiter!C12)</f>
        <v>Josef Marl</v>
      </c>
      <c r="AL15" s="46">
        <f t="shared" si="6"/>
        <v>0</v>
      </c>
      <c r="AM15" s="46">
        <f t="shared" si="5"/>
        <v>0</v>
      </c>
      <c r="AN15" s="46">
        <f t="shared" si="5"/>
        <v>0</v>
      </c>
      <c r="AO15" s="46">
        <f t="shared" si="5"/>
        <v>0</v>
      </c>
      <c r="AP15" s="46">
        <f t="shared" si="5"/>
        <v>0</v>
      </c>
      <c r="AQ15" s="46">
        <f t="shared" si="5"/>
        <v>0</v>
      </c>
      <c r="AR15" s="46">
        <f t="shared" si="5"/>
        <v>0</v>
      </c>
      <c r="AS15" s="46">
        <f t="shared" si="5"/>
        <v>0</v>
      </c>
      <c r="AT15" s="46">
        <f t="shared" si="5"/>
        <v>0</v>
      </c>
      <c r="AU15" s="46">
        <f t="shared" si="5"/>
        <v>0</v>
      </c>
      <c r="AV15" s="46">
        <f t="shared" si="5"/>
        <v>0</v>
      </c>
      <c r="AW15" s="46">
        <f t="shared" si="5"/>
        <v>0</v>
      </c>
      <c r="AX15" s="46">
        <f t="shared" si="5"/>
        <v>0</v>
      </c>
      <c r="AY15" s="46">
        <f t="shared" si="5"/>
        <v>0</v>
      </c>
      <c r="AZ15" s="46">
        <f t="shared" si="5"/>
        <v>0</v>
      </c>
      <c r="BA15" s="46">
        <f t="shared" si="5"/>
        <v>0</v>
      </c>
      <c r="BB15" s="46">
        <f t="shared" si="5"/>
        <v>0</v>
      </c>
      <c r="BC15" s="46">
        <f t="shared" si="5"/>
        <v>0</v>
      </c>
      <c r="BD15" s="46">
        <f t="shared" si="5"/>
        <v>0</v>
      </c>
      <c r="BE15" s="46">
        <f t="shared" si="5"/>
        <v>0</v>
      </c>
      <c r="BF15" s="46">
        <f t="shared" si="5"/>
        <v>0</v>
      </c>
      <c r="BG15" s="46">
        <f t="shared" si="5"/>
        <v>0</v>
      </c>
      <c r="BH15" s="46">
        <f t="shared" si="5"/>
        <v>0</v>
      </c>
      <c r="BI15" s="46">
        <f t="shared" si="5"/>
        <v>0</v>
      </c>
      <c r="BJ15" s="46">
        <f t="shared" si="5"/>
        <v>0</v>
      </c>
      <c r="BK15" s="46">
        <f t="shared" si="5"/>
        <v>0</v>
      </c>
      <c r="BL15" s="46">
        <f t="shared" si="5"/>
        <v>0</v>
      </c>
      <c r="BM15" s="46">
        <f t="shared" si="5"/>
        <v>0</v>
      </c>
      <c r="BN15" s="46">
        <f t="shared" si="5"/>
        <v>0</v>
      </c>
    </row>
    <row r="16" spans="2:66" ht="12.75">
      <c r="B16" s="47" t="str">
        <f t="shared" si="3"/>
        <v>Britta Neuberg</v>
      </c>
      <c r="C16" s="108">
        <f t="shared" si="4"/>
        <v>0</v>
      </c>
      <c r="D16" s="108">
        <f t="shared" si="7"/>
        <v>0</v>
      </c>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5"/>
      <c r="AH16" s="129"/>
      <c r="AI16" s="129"/>
      <c r="AJ16" s="46">
        <f>IF(ISBLANK(Mitarbeiter!B13),"",Mitarbeiter!B13+1)</f>
        <v>6</v>
      </c>
      <c r="AK16" s="46" t="str">
        <f>IF(ISBLANK(Mitarbeiter!C13),"",Mitarbeiter!C13)</f>
        <v>Britta Neuberg</v>
      </c>
      <c r="AL16" s="46">
        <f t="shared" si="6"/>
        <v>0</v>
      </c>
      <c r="AM16" s="46">
        <f t="shared" si="5"/>
        <v>0</v>
      </c>
      <c r="AN16" s="46">
        <f t="shared" si="5"/>
        <v>0</v>
      </c>
      <c r="AO16" s="46">
        <f t="shared" si="5"/>
        <v>0</v>
      </c>
      <c r="AP16" s="46">
        <f t="shared" si="5"/>
        <v>0</v>
      </c>
      <c r="AQ16" s="46">
        <f t="shared" si="5"/>
        <v>0</v>
      </c>
      <c r="AR16" s="46">
        <f t="shared" si="5"/>
        <v>0</v>
      </c>
      <c r="AS16" s="46">
        <f t="shared" si="5"/>
        <v>0</v>
      </c>
      <c r="AT16" s="46">
        <f t="shared" si="5"/>
        <v>0</v>
      </c>
      <c r="AU16" s="46">
        <f t="shared" si="5"/>
        <v>0</v>
      </c>
      <c r="AV16" s="46">
        <f t="shared" si="5"/>
        <v>0</v>
      </c>
      <c r="AW16" s="46">
        <f t="shared" si="5"/>
        <v>0</v>
      </c>
      <c r="AX16" s="46">
        <f t="shared" si="5"/>
        <v>0</v>
      </c>
      <c r="AY16" s="46">
        <f t="shared" si="5"/>
        <v>0</v>
      </c>
      <c r="AZ16" s="46">
        <f t="shared" si="5"/>
        <v>0</v>
      </c>
      <c r="BA16" s="46">
        <f t="shared" si="5"/>
        <v>0</v>
      </c>
      <c r="BB16" s="46">
        <f t="shared" si="5"/>
        <v>0</v>
      </c>
      <c r="BC16" s="46">
        <f t="shared" si="5"/>
        <v>0</v>
      </c>
      <c r="BD16" s="46">
        <f t="shared" si="5"/>
        <v>0</v>
      </c>
      <c r="BE16" s="46">
        <f t="shared" si="5"/>
        <v>0</v>
      </c>
      <c r="BF16" s="46">
        <f t="shared" si="5"/>
        <v>0</v>
      </c>
      <c r="BG16" s="46">
        <f t="shared" si="5"/>
        <v>0</v>
      </c>
      <c r="BH16" s="46">
        <f t="shared" si="5"/>
        <v>0</v>
      </c>
      <c r="BI16" s="46">
        <f t="shared" si="5"/>
        <v>0</v>
      </c>
      <c r="BJ16" s="46">
        <f t="shared" si="5"/>
        <v>0</v>
      </c>
      <c r="BK16" s="46">
        <f t="shared" si="5"/>
        <v>0</v>
      </c>
      <c r="BL16" s="46">
        <f t="shared" si="5"/>
        <v>0</v>
      </c>
      <c r="BM16" s="46">
        <f t="shared" si="5"/>
        <v>0</v>
      </c>
      <c r="BN16" s="46">
        <f t="shared" si="5"/>
        <v>0</v>
      </c>
    </row>
    <row r="17" spans="2:66" ht="12.75">
      <c r="B17" s="165" t="str">
        <f t="shared" si="3"/>
        <v>Thomas Reuter</v>
      </c>
      <c r="C17" s="162">
        <f t="shared" si="4"/>
        <v>6</v>
      </c>
      <c r="D17" s="162">
        <f t="shared" si="7"/>
        <v>0</v>
      </c>
      <c r="E17" s="163"/>
      <c r="F17" s="163"/>
      <c r="G17" s="163"/>
      <c r="H17" s="163"/>
      <c r="I17" s="163"/>
      <c r="J17" s="163"/>
      <c r="K17" s="163"/>
      <c r="L17" s="163"/>
      <c r="M17" s="163"/>
      <c r="N17" s="163"/>
      <c r="O17" s="163"/>
      <c r="P17" s="163"/>
      <c r="Q17" s="163"/>
      <c r="R17" s="163">
        <v>1</v>
      </c>
      <c r="S17" s="163">
        <v>1</v>
      </c>
      <c r="T17" s="163">
        <v>1</v>
      </c>
      <c r="U17" s="163">
        <v>1</v>
      </c>
      <c r="V17" s="163">
        <v>1</v>
      </c>
      <c r="W17" s="163">
        <v>1</v>
      </c>
      <c r="X17" s="163">
        <v>1</v>
      </c>
      <c r="Y17" s="163">
        <v>1</v>
      </c>
      <c r="Z17" s="163">
        <v>1</v>
      </c>
      <c r="AA17" s="163"/>
      <c r="AB17" s="163"/>
      <c r="AC17" s="163"/>
      <c r="AD17" s="163"/>
      <c r="AE17" s="163"/>
      <c r="AF17" s="163"/>
      <c r="AG17" s="164"/>
      <c r="AH17" s="129"/>
      <c r="AI17" s="129"/>
      <c r="AJ17" s="46">
        <f>IF(ISBLANK(Mitarbeiter!B14),"",Mitarbeiter!B14+1)</f>
        <v>6</v>
      </c>
      <c r="AK17" s="46" t="str">
        <f>IF(ISBLANK(Mitarbeiter!C14),"",Mitarbeiter!C14)</f>
        <v>Thomas Reuter</v>
      </c>
      <c r="AL17" s="46">
        <f t="shared" si="6"/>
        <v>0</v>
      </c>
      <c r="AM17" s="46">
        <f t="shared" si="5"/>
        <v>0</v>
      </c>
      <c r="AN17" s="46">
        <f t="shared" si="5"/>
        <v>0</v>
      </c>
      <c r="AO17" s="46">
        <f t="shared" si="5"/>
        <v>0</v>
      </c>
      <c r="AP17" s="46">
        <f t="shared" si="5"/>
        <v>0</v>
      </c>
      <c r="AQ17" s="46">
        <f t="shared" si="5"/>
        <v>0</v>
      </c>
      <c r="AR17" s="46">
        <f t="shared" si="5"/>
        <v>0</v>
      </c>
      <c r="AS17" s="46">
        <f t="shared" si="5"/>
        <v>0</v>
      </c>
      <c r="AT17" s="46">
        <f t="shared" si="5"/>
        <v>0</v>
      </c>
      <c r="AU17" s="46">
        <f t="shared" si="5"/>
        <v>0</v>
      </c>
      <c r="AV17" s="46">
        <f t="shared" si="5"/>
        <v>0</v>
      </c>
      <c r="AW17" s="46">
        <f t="shared" si="5"/>
        <v>0</v>
      </c>
      <c r="AX17" s="46">
        <f t="shared" si="5"/>
        <v>0</v>
      </c>
      <c r="AY17" s="46">
        <f t="shared" si="5"/>
        <v>0</v>
      </c>
      <c r="AZ17" s="46">
        <f t="shared" si="5"/>
        <v>0</v>
      </c>
      <c r="BA17" s="46">
        <f t="shared" si="5"/>
        <v>0</v>
      </c>
      <c r="BB17" s="46">
        <f t="shared" si="5"/>
        <v>0</v>
      </c>
      <c r="BC17" s="46">
        <f t="shared" si="5"/>
        <v>0</v>
      </c>
      <c r="BD17" s="46">
        <f t="shared" si="5"/>
        <v>0</v>
      </c>
      <c r="BE17" s="46">
        <f t="shared" si="5"/>
        <v>0</v>
      </c>
      <c r="BF17" s="46">
        <f t="shared" si="5"/>
        <v>0</v>
      </c>
      <c r="BG17" s="46">
        <f t="shared" si="5"/>
        <v>0</v>
      </c>
      <c r="BH17" s="46">
        <f t="shared" si="5"/>
        <v>0</v>
      </c>
      <c r="BI17" s="46">
        <f t="shared" si="5"/>
        <v>0</v>
      </c>
      <c r="BJ17" s="46">
        <f t="shared" si="5"/>
        <v>0</v>
      </c>
      <c r="BK17" s="46">
        <f t="shared" si="5"/>
        <v>0</v>
      </c>
      <c r="BL17" s="46">
        <f t="shared" si="5"/>
        <v>0</v>
      </c>
      <c r="BM17" s="46">
        <f t="shared" si="5"/>
        <v>0</v>
      </c>
      <c r="BN17" s="46">
        <f t="shared" si="5"/>
        <v>0</v>
      </c>
    </row>
    <row r="18" spans="2:66" ht="12.75">
      <c r="B18" s="47" t="str">
        <f t="shared" si="3"/>
        <v>Claus Saarhus</v>
      </c>
      <c r="C18" s="108">
        <f t="shared" si="4"/>
        <v>0</v>
      </c>
      <c r="D18" s="108">
        <f t="shared" si="7"/>
        <v>2</v>
      </c>
      <c r="E18" s="154"/>
      <c r="F18" s="154"/>
      <c r="G18" s="154"/>
      <c r="H18" s="154"/>
      <c r="I18" s="154"/>
      <c r="J18" s="154" t="s">
        <v>149</v>
      </c>
      <c r="K18" s="154" t="s">
        <v>149</v>
      </c>
      <c r="L18" s="154" t="s">
        <v>149</v>
      </c>
      <c r="M18" s="154"/>
      <c r="N18" s="154"/>
      <c r="O18" s="154"/>
      <c r="P18" s="154"/>
      <c r="Q18" s="154"/>
      <c r="R18" s="154"/>
      <c r="S18" s="154"/>
      <c r="T18" s="154"/>
      <c r="U18" s="154"/>
      <c r="V18" s="154"/>
      <c r="W18" s="154"/>
      <c r="X18" s="154"/>
      <c r="Y18" s="154"/>
      <c r="Z18" s="154"/>
      <c r="AA18" s="154"/>
      <c r="AB18" s="154"/>
      <c r="AC18" s="154"/>
      <c r="AD18" s="154"/>
      <c r="AE18" s="154"/>
      <c r="AF18" s="154"/>
      <c r="AG18" s="155"/>
      <c r="AH18" s="129"/>
      <c r="AI18" s="129"/>
      <c r="AJ18" s="46">
        <f>IF(ISBLANK(Mitarbeiter!B15),"",Mitarbeiter!B15+1)</f>
        <v>6</v>
      </c>
      <c r="AK18" s="46" t="str">
        <f>IF(ISBLANK(Mitarbeiter!C15),"",Mitarbeiter!C15)</f>
        <v>Claus Saarhus</v>
      </c>
      <c r="AL18" s="46">
        <f t="shared" si="6"/>
        <v>0</v>
      </c>
      <c r="AM18" s="46">
        <f t="shared" si="5"/>
        <v>0</v>
      </c>
      <c r="AN18" s="46">
        <f t="shared" si="5"/>
        <v>0</v>
      </c>
      <c r="AO18" s="46">
        <f t="shared" si="5"/>
        <v>0</v>
      </c>
      <c r="AP18" s="46">
        <f aca="true" t="shared" si="8" ref="AP18:AY20">IF(AND(I18="k",I$5=0,I$6&lt;$AJ18),IF(CODE(I18)=75,0.5,1),0)</f>
        <v>0</v>
      </c>
      <c r="AQ18" s="46">
        <f t="shared" si="8"/>
        <v>1</v>
      </c>
      <c r="AR18" s="46">
        <f t="shared" si="8"/>
        <v>1</v>
      </c>
      <c r="AS18" s="46">
        <f t="shared" si="8"/>
        <v>0</v>
      </c>
      <c r="AT18" s="46">
        <f t="shared" si="8"/>
        <v>0</v>
      </c>
      <c r="AU18" s="46">
        <f t="shared" si="8"/>
        <v>0</v>
      </c>
      <c r="AV18" s="46">
        <f t="shared" si="8"/>
        <v>0</v>
      </c>
      <c r="AW18" s="46">
        <f t="shared" si="8"/>
        <v>0</v>
      </c>
      <c r="AX18" s="46">
        <f t="shared" si="8"/>
        <v>0</v>
      </c>
      <c r="AY18" s="46">
        <f t="shared" si="8"/>
        <v>0</v>
      </c>
      <c r="AZ18" s="46">
        <f aca="true" t="shared" si="9" ref="AZ18:BI20">IF(AND(S18="k",S$5=0,S$6&lt;$AJ18),IF(CODE(S18)=75,0.5,1),0)</f>
        <v>0</v>
      </c>
      <c r="BA18" s="46">
        <f t="shared" si="9"/>
        <v>0</v>
      </c>
      <c r="BB18" s="46">
        <f t="shared" si="9"/>
        <v>0</v>
      </c>
      <c r="BC18" s="46">
        <f t="shared" si="9"/>
        <v>0</v>
      </c>
      <c r="BD18" s="46">
        <f t="shared" si="9"/>
        <v>0</v>
      </c>
      <c r="BE18" s="46">
        <f t="shared" si="9"/>
        <v>0</v>
      </c>
      <c r="BF18" s="46">
        <f t="shared" si="9"/>
        <v>0</v>
      </c>
      <c r="BG18" s="46">
        <f t="shared" si="9"/>
        <v>0</v>
      </c>
      <c r="BH18" s="46">
        <f t="shared" si="9"/>
        <v>0</v>
      </c>
      <c r="BI18" s="46">
        <f t="shared" si="9"/>
        <v>0</v>
      </c>
      <c r="BJ18" s="46">
        <f aca="true" t="shared" si="10" ref="BJ18:BN20">IF(AND(AC18="k",AC$5=0,AC$6&lt;$AJ18),IF(CODE(AC18)=75,0.5,1),0)</f>
        <v>0</v>
      </c>
      <c r="BK18" s="46">
        <f t="shared" si="10"/>
        <v>0</v>
      </c>
      <c r="BL18" s="46">
        <f t="shared" si="10"/>
        <v>0</v>
      </c>
      <c r="BM18" s="46">
        <f t="shared" si="10"/>
        <v>0</v>
      </c>
      <c r="BN18" s="46">
        <f t="shared" si="10"/>
        <v>0</v>
      </c>
    </row>
    <row r="19" spans="2:66" ht="12.75">
      <c r="B19" s="47" t="str">
        <f t="shared" si="3"/>
        <v>Tatjana Vollmer</v>
      </c>
      <c r="C19" s="108">
        <f t="shared" si="4"/>
        <v>0</v>
      </c>
      <c r="D19" s="108">
        <f t="shared" si="7"/>
        <v>0</v>
      </c>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5"/>
      <c r="AH19" s="129"/>
      <c r="AI19" s="129"/>
      <c r="AJ19" s="46">
        <f>IF(ISBLANK(Mitarbeiter!B16),"",Mitarbeiter!B16+1)</f>
        <v>7</v>
      </c>
      <c r="AK19" s="46" t="str">
        <f>IF(ISBLANK(Mitarbeiter!C16),"",Mitarbeiter!C16)</f>
        <v>Tatjana Vollmer</v>
      </c>
      <c r="AL19" s="46">
        <f t="shared" si="6"/>
        <v>0</v>
      </c>
      <c r="AM19" s="46">
        <f aca="true" t="shared" si="11" ref="AM19:AO20">IF(AND(F19="k",F$5=0,F$6&lt;$AJ19),IF(CODE(F19)=75,0.5,1),0)</f>
        <v>0</v>
      </c>
      <c r="AN19" s="46">
        <f t="shared" si="11"/>
        <v>0</v>
      </c>
      <c r="AO19" s="46">
        <f t="shared" si="11"/>
        <v>0</v>
      </c>
      <c r="AP19" s="46">
        <f t="shared" si="8"/>
        <v>0</v>
      </c>
      <c r="AQ19" s="46">
        <f t="shared" si="8"/>
        <v>0</v>
      </c>
      <c r="AR19" s="46">
        <f t="shared" si="8"/>
        <v>0</v>
      </c>
      <c r="AS19" s="46">
        <f t="shared" si="8"/>
        <v>0</v>
      </c>
      <c r="AT19" s="46">
        <f t="shared" si="8"/>
        <v>0</v>
      </c>
      <c r="AU19" s="46">
        <f t="shared" si="8"/>
        <v>0</v>
      </c>
      <c r="AV19" s="46">
        <f t="shared" si="8"/>
        <v>0</v>
      </c>
      <c r="AW19" s="46">
        <f t="shared" si="8"/>
        <v>0</v>
      </c>
      <c r="AX19" s="46">
        <f t="shared" si="8"/>
        <v>0</v>
      </c>
      <c r="AY19" s="46">
        <f t="shared" si="8"/>
        <v>0</v>
      </c>
      <c r="AZ19" s="46">
        <f t="shared" si="9"/>
        <v>0</v>
      </c>
      <c r="BA19" s="46">
        <f t="shared" si="9"/>
        <v>0</v>
      </c>
      <c r="BB19" s="46">
        <f t="shared" si="9"/>
        <v>0</v>
      </c>
      <c r="BC19" s="46">
        <f t="shared" si="9"/>
        <v>0</v>
      </c>
      <c r="BD19" s="46">
        <f t="shared" si="9"/>
        <v>0</v>
      </c>
      <c r="BE19" s="46">
        <f t="shared" si="9"/>
        <v>0</v>
      </c>
      <c r="BF19" s="46">
        <f t="shared" si="9"/>
        <v>0</v>
      </c>
      <c r="BG19" s="46">
        <f t="shared" si="9"/>
        <v>0</v>
      </c>
      <c r="BH19" s="46">
        <f t="shared" si="9"/>
        <v>0</v>
      </c>
      <c r="BI19" s="46">
        <f t="shared" si="9"/>
        <v>0</v>
      </c>
      <c r="BJ19" s="46">
        <f t="shared" si="10"/>
        <v>0</v>
      </c>
      <c r="BK19" s="46">
        <f t="shared" si="10"/>
        <v>0</v>
      </c>
      <c r="BL19" s="46">
        <f t="shared" si="10"/>
        <v>0</v>
      </c>
      <c r="BM19" s="46">
        <f t="shared" si="10"/>
        <v>0</v>
      </c>
      <c r="BN19" s="46">
        <f t="shared" si="10"/>
        <v>0</v>
      </c>
    </row>
    <row r="20" spans="2:66" ht="12.75">
      <c r="B20" s="48" t="str">
        <f t="shared" si="3"/>
        <v>Isabel Wohlauf</v>
      </c>
      <c r="C20" s="133">
        <f t="shared" si="4"/>
        <v>0</v>
      </c>
      <c r="D20" s="133">
        <f t="shared" si="7"/>
        <v>0</v>
      </c>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7"/>
      <c r="AH20" s="129"/>
      <c r="AI20" s="129"/>
      <c r="AJ20" s="46">
        <f>IF(ISBLANK(Mitarbeiter!B17),"",Mitarbeiter!B17+1)</f>
        <v>6</v>
      </c>
      <c r="AK20" s="46" t="str">
        <f>IF(ISBLANK(Mitarbeiter!C17),"",Mitarbeiter!C17)</f>
        <v>Isabel Wohlauf</v>
      </c>
      <c r="AL20" s="46">
        <f t="shared" si="6"/>
        <v>0</v>
      </c>
      <c r="AM20" s="46">
        <f t="shared" si="11"/>
        <v>0</v>
      </c>
      <c r="AN20" s="46">
        <f t="shared" si="11"/>
        <v>0</v>
      </c>
      <c r="AO20" s="46">
        <f t="shared" si="11"/>
        <v>0</v>
      </c>
      <c r="AP20" s="46">
        <f t="shared" si="8"/>
        <v>0</v>
      </c>
      <c r="AQ20" s="46">
        <f t="shared" si="8"/>
        <v>0</v>
      </c>
      <c r="AR20" s="46">
        <f t="shared" si="8"/>
        <v>0</v>
      </c>
      <c r="AS20" s="46">
        <f t="shared" si="8"/>
        <v>0</v>
      </c>
      <c r="AT20" s="46">
        <f t="shared" si="8"/>
        <v>0</v>
      </c>
      <c r="AU20" s="46">
        <f t="shared" si="8"/>
        <v>0</v>
      </c>
      <c r="AV20" s="46">
        <f t="shared" si="8"/>
        <v>0</v>
      </c>
      <c r="AW20" s="46">
        <f t="shared" si="8"/>
        <v>0</v>
      </c>
      <c r="AX20" s="46">
        <f t="shared" si="8"/>
        <v>0</v>
      </c>
      <c r="AY20" s="46">
        <f t="shared" si="8"/>
        <v>0</v>
      </c>
      <c r="AZ20" s="46">
        <f t="shared" si="9"/>
        <v>0</v>
      </c>
      <c r="BA20" s="46">
        <f t="shared" si="9"/>
        <v>0</v>
      </c>
      <c r="BB20" s="46">
        <f t="shared" si="9"/>
        <v>0</v>
      </c>
      <c r="BC20" s="46">
        <f t="shared" si="9"/>
        <v>0</v>
      </c>
      <c r="BD20" s="46">
        <f t="shared" si="9"/>
        <v>0</v>
      </c>
      <c r="BE20" s="46">
        <f t="shared" si="9"/>
        <v>0</v>
      </c>
      <c r="BF20" s="46">
        <f t="shared" si="9"/>
        <v>0</v>
      </c>
      <c r="BG20" s="46">
        <f t="shared" si="9"/>
        <v>0</v>
      </c>
      <c r="BH20" s="46">
        <f t="shared" si="9"/>
        <v>0</v>
      </c>
      <c r="BI20" s="46">
        <f t="shared" si="9"/>
        <v>0</v>
      </c>
      <c r="BJ20" s="46">
        <f t="shared" si="10"/>
        <v>0</v>
      </c>
      <c r="BK20" s="46">
        <f t="shared" si="10"/>
        <v>0</v>
      </c>
      <c r="BL20" s="46">
        <f t="shared" si="10"/>
        <v>0</v>
      </c>
      <c r="BM20" s="46">
        <f t="shared" si="10"/>
        <v>0</v>
      </c>
      <c r="BN20" s="46">
        <f t="shared" si="10"/>
        <v>0</v>
      </c>
    </row>
    <row r="21" spans="3:35" ht="13.5" thickBot="1">
      <c r="C21" s="101"/>
      <c r="D21" s="101"/>
      <c r="E21" s="101"/>
      <c r="F21" s="101"/>
      <c r="G21" s="101"/>
      <c r="H21" s="101"/>
      <c r="I21" s="103"/>
      <c r="J21" s="102"/>
      <c r="K21" s="102"/>
      <c r="L21" s="102"/>
      <c r="M21" s="103"/>
      <c r="N21" s="102"/>
      <c r="O21" s="102"/>
      <c r="P21" s="102"/>
      <c r="Q21" s="103"/>
      <c r="R21" s="102"/>
      <c r="S21" s="102"/>
      <c r="T21" s="102"/>
      <c r="U21" s="103"/>
      <c r="V21" s="102"/>
      <c r="W21" s="102"/>
      <c r="X21" s="102"/>
      <c r="Y21" s="103"/>
      <c r="Z21" s="102"/>
      <c r="AA21" s="102"/>
      <c r="AB21" s="102"/>
      <c r="AC21" s="103"/>
      <c r="AD21" s="102"/>
      <c r="AE21" s="102"/>
      <c r="AF21" s="102"/>
      <c r="AG21" s="103"/>
      <c r="AH21" s="103"/>
      <c r="AI21" s="103"/>
    </row>
    <row r="22" spans="3:35" ht="17.25" customHeight="1">
      <c r="C22" s="101"/>
      <c r="D22" s="101"/>
      <c r="E22" s="101"/>
      <c r="F22" s="296" t="s">
        <v>163</v>
      </c>
      <c r="G22" s="297"/>
      <c r="H22" s="297"/>
      <c r="I22" s="297"/>
      <c r="J22" s="297"/>
      <c r="K22" s="297"/>
      <c r="L22" s="297"/>
      <c r="M22" s="297"/>
      <c r="N22" s="297"/>
      <c r="O22" s="297"/>
      <c r="P22" s="298"/>
      <c r="Q22" s="231"/>
      <c r="R22" s="309" t="s">
        <v>151</v>
      </c>
      <c r="S22" s="310"/>
      <c r="T22" s="310"/>
      <c r="U22" s="310"/>
      <c r="V22" s="310"/>
      <c r="W22" s="310"/>
      <c r="X22" s="310"/>
      <c r="Y22" s="310"/>
      <c r="Z22" s="310"/>
      <c r="AA22" s="311"/>
      <c r="AB22" s="102"/>
      <c r="AC22" s="103"/>
      <c r="AD22" s="102"/>
      <c r="AE22" s="102"/>
      <c r="AF22" s="102"/>
      <c r="AG22" s="103"/>
      <c r="AH22" s="103"/>
      <c r="AI22" s="103"/>
    </row>
    <row r="23" spans="3:35" ht="12.75">
      <c r="C23" s="101"/>
      <c r="D23" s="101"/>
      <c r="E23" s="101"/>
      <c r="F23" s="299"/>
      <c r="G23" s="300"/>
      <c r="H23" s="300"/>
      <c r="I23" s="300"/>
      <c r="J23" s="300"/>
      <c r="K23" s="300"/>
      <c r="L23" s="300"/>
      <c r="M23" s="300"/>
      <c r="N23" s="300"/>
      <c r="O23" s="300"/>
      <c r="P23" s="301"/>
      <c r="Q23" s="231"/>
      <c r="R23" s="26"/>
      <c r="S23" s="27"/>
      <c r="T23" s="27"/>
      <c r="U23" s="27"/>
      <c r="V23" s="27"/>
      <c r="W23" s="27"/>
      <c r="X23" s="27"/>
      <c r="Y23" s="27"/>
      <c r="Z23" s="27"/>
      <c r="AA23" s="28"/>
      <c r="AB23" s="102"/>
      <c r="AC23" s="103"/>
      <c r="AD23" s="102"/>
      <c r="AE23" s="102"/>
      <c r="AF23" s="102"/>
      <c r="AG23" s="103"/>
      <c r="AH23" s="103"/>
      <c r="AI23" s="103"/>
    </row>
    <row r="24" spans="3:35" ht="12.75">
      <c r="C24" s="101"/>
      <c r="D24" s="101"/>
      <c r="E24" s="101"/>
      <c r="F24" s="299"/>
      <c r="G24" s="300"/>
      <c r="H24" s="300"/>
      <c r="I24" s="300"/>
      <c r="J24" s="300"/>
      <c r="K24" s="300"/>
      <c r="L24" s="300"/>
      <c r="M24" s="300"/>
      <c r="N24" s="300"/>
      <c r="O24" s="300"/>
      <c r="P24" s="301"/>
      <c r="Q24" s="231"/>
      <c r="R24" s="227"/>
      <c r="S24" s="83"/>
      <c r="T24" s="83"/>
      <c r="U24" s="83"/>
      <c r="V24" s="228" t="s">
        <v>152</v>
      </c>
      <c r="W24" s="83"/>
      <c r="X24" s="83"/>
      <c r="Y24" s="83"/>
      <c r="Z24" s="83"/>
      <c r="AA24" s="28"/>
      <c r="AB24" s="102"/>
      <c r="AC24" s="103"/>
      <c r="AD24" s="102"/>
      <c r="AE24" s="102"/>
      <c r="AF24" s="102"/>
      <c r="AG24" s="103"/>
      <c r="AH24" s="103"/>
      <c r="AI24" s="103"/>
    </row>
    <row r="25" spans="3:35" ht="12.75">
      <c r="C25" s="101"/>
      <c r="D25" s="101"/>
      <c r="E25" s="101"/>
      <c r="F25" s="299"/>
      <c r="G25" s="300"/>
      <c r="H25" s="300"/>
      <c r="I25" s="300"/>
      <c r="J25" s="300"/>
      <c r="K25" s="300"/>
      <c r="L25" s="300"/>
      <c r="M25" s="300"/>
      <c r="N25" s="300"/>
      <c r="O25" s="300"/>
      <c r="P25" s="301"/>
      <c r="Q25" s="231"/>
      <c r="R25" s="29"/>
      <c r="S25" s="80"/>
      <c r="T25" s="80"/>
      <c r="U25" s="80"/>
      <c r="V25" s="80"/>
      <c r="W25" s="80"/>
      <c r="X25" s="80"/>
      <c r="Y25" s="80"/>
      <c r="Z25" s="80"/>
      <c r="AA25" s="28"/>
      <c r="AB25" s="102"/>
      <c r="AC25" s="103"/>
      <c r="AD25" s="102"/>
      <c r="AE25" s="102"/>
      <c r="AF25" s="102"/>
      <c r="AG25" s="103"/>
      <c r="AH25" s="103"/>
      <c r="AI25" s="103"/>
    </row>
    <row r="26" spans="3:35" ht="13.5" thickBot="1">
      <c r="C26" s="101"/>
      <c r="D26" s="101"/>
      <c r="E26" s="101"/>
      <c r="F26" s="302"/>
      <c r="G26" s="303"/>
      <c r="H26" s="303"/>
      <c r="I26" s="303"/>
      <c r="J26" s="303"/>
      <c r="K26" s="303"/>
      <c r="L26" s="303"/>
      <c r="M26" s="303"/>
      <c r="N26" s="303"/>
      <c r="O26" s="303"/>
      <c r="P26" s="304"/>
      <c r="Q26" s="231"/>
      <c r="R26" s="29"/>
      <c r="S26" s="80"/>
      <c r="T26" s="229">
        <v>1</v>
      </c>
      <c r="U26" s="80" t="s">
        <v>153</v>
      </c>
      <c r="V26" s="80"/>
      <c r="W26" s="80"/>
      <c r="X26" s="80"/>
      <c r="Y26" s="80"/>
      <c r="Z26" s="80"/>
      <c r="AA26" s="28"/>
      <c r="AB26" s="102"/>
      <c r="AC26" s="103"/>
      <c r="AD26" s="102"/>
      <c r="AE26" s="102"/>
      <c r="AF26" s="102"/>
      <c r="AG26" s="103"/>
      <c r="AH26" s="103"/>
      <c r="AI26" s="103"/>
    </row>
    <row r="27" spans="3:35" ht="12.75" customHeight="1">
      <c r="C27" s="101"/>
      <c r="D27" s="101"/>
      <c r="E27" s="101"/>
      <c r="F27" s="305" t="s">
        <v>165</v>
      </c>
      <c r="G27" s="306"/>
      <c r="H27" s="306"/>
      <c r="I27" s="306"/>
      <c r="J27" s="306"/>
      <c r="K27" s="306"/>
      <c r="L27" s="306"/>
      <c r="M27" s="306"/>
      <c r="N27" s="306"/>
      <c r="O27" s="306"/>
      <c r="P27" s="277"/>
      <c r="Q27" s="232"/>
      <c r="R27" s="29"/>
      <c r="S27" s="80"/>
      <c r="T27" s="229">
        <v>0.5</v>
      </c>
      <c r="U27" s="80" t="s">
        <v>154</v>
      </c>
      <c r="V27" s="80"/>
      <c r="W27" s="80"/>
      <c r="X27" s="80"/>
      <c r="Y27" s="80"/>
      <c r="Z27" s="80"/>
      <c r="AA27" s="28"/>
      <c r="AB27" s="102"/>
      <c r="AC27" s="103"/>
      <c r="AD27" s="102"/>
      <c r="AE27" s="102"/>
      <c r="AF27" s="102"/>
      <c r="AG27" s="103"/>
      <c r="AH27" s="103"/>
      <c r="AI27" s="103"/>
    </row>
    <row r="28" spans="3:35" ht="12.75" customHeight="1">
      <c r="C28" s="101"/>
      <c r="D28" s="101"/>
      <c r="E28" s="101"/>
      <c r="F28" s="278"/>
      <c r="G28" s="279"/>
      <c r="H28" s="279"/>
      <c r="I28" s="279"/>
      <c r="J28" s="279"/>
      <c r="K28" s="279"/>
      <c r="L28" s="279"/>
      <c r="M28" s="279"/>
      <c r="N28" s="279"/>
      <c r="O28" s="279"/>
      <c r="P28" s="280"/>
      <c r="Q28" s="232"/>
      <c r="R28" s="29"/>
      <c r="S28" s="80"/>
      <c r="T28" s="229" t="s">
        <v>155</v>
      </c>
      <c r="U28" s="80" t="s">
        <v>156</v>
      </c>
      <c r="V28" s="80"/>
      <c r="W28" s="80"/>
      <c r="X28" s="80"/>
      <c r="Y28" s="80"/>
      <c r="Z28" s="80"/>
      <c r="AA28" s="28"/>
      <c r="AB28" s="102"/>
      <c r="AC28" s="103"/>
      <c r="AD28" s="102"/>
      <c r="AE28" s="102"/>
      <c r="AF28" s="102"/>
      <c r="AG28" s="103"/>
      <c r="AH28" s="103"/>
      <c r="AI28" s="103"/>
    </row>
    <row r="29" spans="3:35" ht="13.5" customHeight="1" thickBot="1">
      <c r="C29" s="101"/>
      <c r="D29" s="101"/>
      <c r="E29" s="101"/>
      <c r="F29" s="276"/>
      <c r="G29" s="307"/>
      <c r="H29" s="307"/>
      <c r="I29" s="307"/>
      <c r="J29" s="307"/>
      <c r="K29" s="307"/>
      <c r="L29" s="307"/>
      <c r="M29" s="307"/>
      <c r="N29" s="307"/>
      <c r="O29" s="307"/>
      <c r="P29" s="308"/>
      <c r="Q29" s="232"/>
      <c r="R29" s="29"/>
      <c r="S29" s="80"/>
      <c r="T29" s="229" t="s">
        <v>157</v>
      </c>
      <c r="U29" s="80" t="s">
        <v>158</v>
      </c>
      <c r="V29" s="80"/>
      <c r="W29" s="80"/>
      <c r="X29" s="80"/>
      <c r="Y29" s="80"/>
      <c r="Z29" s="80"/>
      <c r="AA29" s="28"/>
      <c r="AB29" s="102"/>
      <c r="AC29" s="103"/>
      <c r="AD29" s="102"/>
      <c r="AE29" s="102"/>
      <c r="AF29" s="102"/>
      <c r="AG29" s="103"/>
      <c r="AH29" s="103"/>
      <c r="AI29" s="103"/>
    </row>
    <row r="30" spans="3:35" ht="12.75">
      <c r="C30" s="101"/>
      <c r="D30" s="101"/>
      <c r="E30" s="101"/>
      <c r="F30" s="101"/>
      <c r="G30" s="101"/>
      <c r="H30" s="101"/>
      <c r="I30" s="103"/>
      <c r="J30" s="102"/>
      <c r="K30" s="102"/>
      <c r="L30" s="102"/>
      <c r="M30" s="103"/>
      <c r="N30" s="102"/>
      <c r="O30" s="102"/>
      <c r="P30" s="102"/>
      <c r="Q30" s="103"/>
      <c r="R30" s="29"/>
      <c r="S30" s="80"/>
      <c r="T30" s="229">
        <v>0</v>
      </c>
      <c r="U30" s="80" t="s">
        <v>159</v>
      </c>
      <c r="V30" s="80"/>
      <c r="W30" s="80"/>
      <c r="X30" s="80"/>
      <c r="Y30" s="80"/>
      <c r="Z30" s="80"/>
      <c r="AA30" s="28"/>
      <c r="AB30" s="102"/>
      <c r="AC30" s="103"/>
      <c r="AD30" s="102"/>
      <c r="AE30" s="102"/>
      <c r="AF30" s="102"/>
      <c r="AG30" s="103"/>
      <c r="AH30" s="103"/>
      <c r="AI30" s="103"/>
    </row>
    <row r="31" spans="3:35" ht="13.5" thickBot="1">
      <c r="C31" s="101"/>
      <c r="D31" s="101"/>
      <c r="E31" s="101"/>
      <c r="F31" s="101"/>
      <c r="G31" s="101"/>
      <c r="H31" s="101"/>
      <c r="N31" s="102"/>
      <c r="O31" s="102"/>
      <c r="P31" s="102"/>
      <c r="Q31" s="103"/>
      <c r="R31" s="30"/>
      <c r="S31" s="31"/>
      <c r="T31" s="31"/>
      <c r="U31" s="31"/>
      <c r="V31" s="31"/>
      <c r="W31" s="31"/>
      <c r="X31" s="31"/>
      <c r="Y31" s="31"/>
      <c r="Z31" s="31"/>
      <c r="AA31" s="32"/>
      <c r="AB31" s="102"/>
      <c r="AC31" s="103"/>
      <c r="AD31" s="102"/>
      <c r="AE31" s="102"/>
      <c r="AF31" s="102"/>
      <c r="AG31" s="103"/>
      <c r="AH31" s="103"/>
      <c r="AI31" s="103"/>
    </row>
    <row r="32" spans="3:35" ht="12.75">
      <c r="C32" s="101"/>
      <c r="D32" s="101"/>
      <c r="E32" s="101"/>
      <c r="F32" s="101"/>
      <c r="G32" s="101"/>
      <c r="H32" s="101"/>
      <c r="N32" s="102"/>
      <c r="O32" s="102"/>
      <c r="P32" s="102"/>
      <c r="Q32" s="103"/>
      <c r="R32" s="102"/>
      <c r="S32" s="102"/>
      <c r="T32" s="102"/>
      <c r="U32" s="103"/>
      <c r="V32" s="102"/>
      <c r="W32" s="102"/>
      <c r="X32" s="102"/>
      <c r="Y32" s="103"/>
      <c r="Z32" s="102"/>
      <c r="AA32" s="102"/>
      <c r="AB32" s="102"/>
      <c r="AC32" s="103"/>
      <c r="AD32" s="102"/>
      <c r="AE32" s="102"/>
      <c r="AF32" s="102"/>
      <c r="AG32" s="103"/>
      <c r="AH32" s="103"/>
      <c r="AI32" s="103"/>
    </row>
    <row r="33" spans="3:35" ht="12.75">
      <c r="C33" s="101"/>
      <c r="D33" s="101"/>
      <c r="E33" s="101"/>
      <c r="F33" s="101"/>
      <c r="G33" s="101"/>
      <c r="H33" s="101"/>
      <c r="N33" s="102"/>
      <c r="O33" s="102"/>
      <c r="P33" s="102"/>
      <c r="Q33" s="103"/>
      <c r="R33" s="102"/>
      <c r="S33" s="102"/>
      <c r="T33" s="102"/>
      <c r="U33" s="103"/>
      <c r="V33" s="102"/>
      <c r="W33" s="102"/>
      <c r="X33" s="102"/>
      <c r="Y33" s="103"/>
      <c r="Z33" s="102"/>
      <c r="AA33" s="102"/>
      <c r="AB33" s="102"/>
      <c r="AC33" s="103"/>
      <c r="AD33" s="102"/>
      <c r="AE33" s="102"/>
      <c r="AF33" s="102"/>
      <c r="AG33" s="103"/>
      <c r="AH33" s="103"/>
      <c r="AI33" s="103"/>
    </row>
    <row r="34" spans="3:35" ht="12.75">
      <c r="C34" s="101"/>
      <c r="D34" s="101"/>
      <c r="E34" s="101"/>
      <c r="F34" s="101"/>
      <c r="G34" s="101"/>
      <c r="H34" s="101"/>
      <c r="I34" s="103"/>
      <c r="J34" s="102"/>
      <c r="K34" s="102"/>
      <c r="L34" s="102"/>
      <c r="M34" s="103"/>
      <c r="N34" s="102"/>
      <c r="O34" s="102"/>
      <c r="P34" s="102"/>
      <c r="Q34" s="103"/>
      <c r="R34" s="102"/>
      <c r="S34" s="102"/>
      <c r="T34" s="102"/>
      <c r="U34" s="103"/>
      <c r="V34" s="102"/>
      <c r="W34" s="102"/>
      <c r="X34" s="102"/>
      <c r="Y34" s="103"/>
      <c r="Z34" s="102"/>
      <c r="AA34" s="102"/>
      <c r="AB34" s="102"/>
      <c r="AC34" s="103"/>
      <c r="AD34" s="102"/>
      <c r="AE34" s="102"/>
      <c r="AF34" s="102"/>
      <c r="AG34" s="103"/>
      <c r="AH34" s="103"/>
      <c r="AI34" s="103"/>
    </row>
    <row r="35" spans="3:35" ht="12.75">
      <c r="C35" s="101"/>
      <c r="D35" s="101"/>
      <c r="E35" s="101"/>
      <c r="F35" s="101"/>
      <c r="G35" s="101"/>
      <c r="H35" s="101"/>
      <c r="I35" s="103"/>
      <c r="J35" s="102"/>
      <c r="K35" s="102"/>
      <c r="L35" s="102"/>
      <c r="M35" s="103"/>
      <c r="N35" s="102"/>
      <c r="O35" s="102"/>
      <c r="P35" s="102"/>
      <c r="Q35" s="103"/>
      <c r="R35" s="102"/>
      <c r="S35" s="102"/>
      <c r="T35" s="102"/>
      <c r="U35" s="103"/>
      <c r="V35" s="102"/>
      <c r="W35" s="102"/>
      <c r="X35" s="102"/>
      <c r="Y35" s="103"/>
      <c r="Z35" s="102"/>
      <c r="AA35" s="102"/>
      <c r="AB35" s="102"/>
      <c r="AC35" s="103"/>
      <c r="AD35" s="102"/>
      <c r="AE35" s="102"/>
      <c r="AF35" s="102"/>
      <c r="AG35" s="103"/>
      <c r="AH35" s="103"/>
      <c r="AI35" s="103"/>
    </row>
    <row r="36" spans="3:35" ht="12.75">
      <c r="C36" s="101"/>
      <c r="D36" s="101"/>
      <c r="E36" s="101"/>
      <c r="F36" s="101"/>
      <c r="G36" s="101"/>
      <c r="H36" s="101"/>
      <c r="I36" s="103"/>
      <c r="J36" s="102"/>
      <c r="K36" s="102"/>
      <c r="L36" s="102"/>
      <c r="M36" s="103"/>
      <c r="N36" s="102"/>
      <c r="O36" s="102"/>
      <c r="P36" s="102"/>
      <c r="Q36" s="103"/>
      <c r="R36" s="102"/>
      <c r="S36" s="102"/>
      <c r="T36" s="102"/>
      <c r="U36" s="103"/>
      <c r="V36" s="102"/>
      <c r="W36" s="102"/>
      <c r="X36" s="102"/>
      <c r="Y36" s="103"/>
      <c r="Z36" s="102"/>
      <c r="AA36" s="102"/>
      <c r="AB36" s="102"/>
      <c r="AC36" s="103"/>
      <c r="AD36" s="102"/>
      <c r="AE36" s="102"/>
      <c r="AF36" s="102"/>
      <c r="AG36" s="103"/>
      <c r="AH36" s="103"/>
      <c r="AI36" s="103"/>
    </row>
    <row r="37" spans="3:35" ht="12.75">
      <c r="C37" s="101"/>
      <c r="D37" s="101"/>
      <c r="E37" s="101"/>
      <c r="F37" s="101"/>
      <c r="G37" s="101"/>
      <c r="H37" s="101"/>
      <c r="I37" s="103"/>
      <c r="J37" s="102"/>
      <c r="K37" s="102"/>
      <c r="L37" s="102"/>
      <c r="M37" s="103"/>
      <c r="N37" s="102"/>
      <c r="O37" s="102"/>
      <c r="P37" s="102"/>
      <c r="Q37" s="103"/>
      <c r="R37" s="102"/>
      <c r="S37" s="102"/>
      <c r="T37" s="102"/>
      <c r="U37" s="103"/>
      <c r="V37" s="102"/>
      <c r="W37" s="102"/>
      <c r="X37" s="102"/>
      <c r="Y37" s="103"/>
      <c r="Z37" s="102"/>
      <c r="AA37" s="102"/>
      <c r="AB37" s="102"/>
      <c r="AC37" s="103"/>
      <c r="AD37" s="102"/>
      <c r="AE37" s="102"/>
      <c r="AF37" s="102"/>
      <c r="AG37" s="103"/>
      <c r="AH37" s="103"/>
      <c r="AI37" s="103"/>
    </row>
    <row r="38" spans="3:35" ht="12.75">
      <c r="C38" s="101"/>
      <c r="D38" s="101"/>
      <c r="E38" s="101"/>
      <c r="F38" s="101"/>
      <c r="G38" s="101"/>
      <c r="H38" s="101"/>
      <c r="I38" s="103"/>
      <c r="J38" s="102"/>
      <c r="K38" s="102"/>
      <c r="L38" s="102"/>
      <c r="M38" s="103"/>
      <c r="N38" s="102"/>
      <c r="O38" s="102"/>
      <c r="P38" s="102"/>
      <c r="Q38" s="103"/>
      <c r="R38" s="102"/>
      <c r="S38" s="102"/>
      <c r="T38" s="102"/>
      <c r="U38" s="103"/>
      <c r="V38" s="102"/>
      <c r="W38" s="102"/>
      <c r="X38" s="102"/>
      <c r="Y38" s="103"/>
      <c r="Z38" s="102"/>
      <c r="AA38" s="102"/>
      <c r="AB38" s="102"/>
      <c r="AC38" s="103"/>
      <c r="AD38" s="102"/>
      <c r="AE38" s="102"/>
      <c r="AF38" s="102"/>
      <c r="AG38" s="103"/>
      <c r="AH38" s="103"/>
      <c r="AI38" s="103"/>
    </row>
    <row r="39" spans="3:35" ht="12.75">
      <c r="C39" s="101"/>
      <c r="D39" s="101"/>
      <c r="E39" s="101"/>
      <c r="F39" s="101"/>
      <c r="G39" s="101"/>
      <c r="H39" s="101"/>
      <c r="I39" s="103"/>
      <c r="J39" s="102"/>
      <c r="K39" s="102"/>
      <c r="L39" s="102"/>
      <c r="M39" s="103"/>
      <c r="N39" s="102"/>
      <c r="O39" s="102"/>
      <c r="P39" s="102"/>
      <c r="Q39" s="103"/>
      <c r="R39" s="102"/>
      <c r="S39" s="102"/>
      <c r="T39" s="102"/>
      <c r="U39" s="103"/>
      <c r="V39" s="102"/>
      <c r="W39" s="102"/>
      <c r="X39" s="102"/>
      <c r="Y39" s="103"/>
      <c r="Z39" s="102"/>
      <c r="AA39" s="102"/>
      <c r="AB39" s="102"/>
      <c r="AC39" s="103"/>
      <c r="AD39" s="102"/>
      <c r="AE39" s="102"/>
      <c r="AF39" s="102"/>
      <c r="AG39" s="103"/>
      <c r="AH39" s="103"/>
      <c r="AI39" s="103"/>
    </row>
    <row r="40" spans="3:35" ht="12.75">
      <c r="C40" s="101"/>
      <c r="D40" s="101"/>
      <c r="E40" s="101"/>
      <c r="F40" s="101"/>
      <c r="G40" s="101"/>
      <c r="H40" s="101"/>
      <c r="I40" s="103"/>
      <c r="J40" s="102"/>
      <c r="K40" s="102"/>
      <c r="L40" s="102"/>
      <c r="M40" s="103"/>
      <c r="N40" s="102"/>
      <c r="O40" s="102"/>
      <c r="P40" s="102"/>
      <c r="Q40" s="103"/>
      <c r="R40" s="102"/>
      <c r="S40" s="102"/>
      <c r="T40" s="102"/>
      <c r="U40" s="103"/>
      <c r="V40" s="102"/>
      <c r="W40" s="102"/>
      <c r="X40" s="102"/>
      <c r="Y40" s="103"/>
      <c r="Z40" s="102"/>
      <c r="AA40" s="102"/>
      <c r="AB40" s="102"/>
      <c r="AC40" s="103"/>
      <c r="AD40" s="102"/>
      <c r="AE40" s="102"/>
      <c r="AF40" s="102"/>
      <c r="AG40" s="103"/>
      <c r="AH40" s="103"/>
      <c r="AI40" s="103"/>
    </row>
    <row r="41" spans="3:35" ht="12.75">
      <c r="C41" s="101"/>
      <c r="D41" s="101"/>
      <c r="E41" s="101"/>
      <c r="F41" s="101"/>
      <c r="G41" s="101"/>
      <c r="H41" s="101"/>
      <c r="I41" s="103"/>
      <c r="J41" s="102"/>
      <c r="K41" s="102"/>
      <c r="L41" s="102"/>
      <c r="M41" s="103"/>
      <c r="N41" s="102"/>
      <c r="O41" s="102"/>
      <c r="P41" s="102"/>
      <c r="Q41" s="103"/>
      <c r="R41" s="102"/>
      <c r="S41" s="102"/>
      <c r="T41" s="102"/>
      <c r="U41" s="103"/>
      <c r="V41" s="102"/>
      <c r="W41" s="102"/>
      <c r="X41" s="102"/>
      <c r="Y41" s="103"/>
      <c r="Z41" s="102"/>
      <c r="AA41" s="102"/>
      <c r="AB41" s="102"/>
      <c r="AC41" s="103"/>
      <c r="AD41" s="102"/>
      <c r="AE41" s="102"/>
      <c r="AF41" s="102"/>
      <c r="AG41" s="103"/>
      <c r="AH41" s="103"/>
      <c r="AI41" s="103"/>
    </row>
    <row r="42" spans="3:35" ht="12.75">
      <c r="C42" s="101"/>
      <c r="D42" s="101"/>
      <c r="E42" s="101"/>
      <c r="F42" s="101"/>
      <c r="G42" s="101"/>
      <c r="H42" s="101"/>
      <c r="I42" s="103"/>
      <c r="J42" s="102"/>
      <c r="K42" s="102"/>
      <c r="L42" s="102"/>
      <c r="M42" s="103"/>
      <c r="N42" s="102"/>
      <c r="O42" s="102"/>
      <c r="P42" s="102"/>
      <c r="Q42" s="103"/>
      <c r="R42" s="102"/>
      <c r="S42" s="102"/>
      <c r="T42" s="102"/>
      <c r="U42" s="103"/>
      <c r="V42" s="102"/>
      <c r="W42" s="102"/>
      <c r="X42" s="102"/>
      <c r="Y42" s="103"/>
      <c r="Z42" s="102"/>
      <c r="AA42" s="102"/>
      <c r="AB42" s="102"/>
      <c r="AC42" s="103"/>
      <c r="AD42" s="102"/>
      <c r="AE42" s="102"/>
      <c r="AF42" s="102"/>
      <c r="AG42" s="103"/>
      <c r="AH42" s="103"/>
      <c r="AI42" s="103"/>
    </row>
    <row r="43" spans="3:35" ht="12.75">
      <c r="C43" s="101"/>
      <c r="D43" s="101"/>
      <c r="E43" s="101"/>
      <c r="F43" s="101"/>
      <c r="G43" s="101"/>
      <c r="H43" s="101"/>
      <c r="I43" s="103"/>
      <c r="J43" s="102"/>
      <c r="K43" s="102"/>
      <c r="L43" s="102"/>
      <c r="M43" s="103"/>
      <c r="N43" s="102"/>
      <c r="O43" s="102"/>
      <c r="P43" s="102"/>
      <c r="Q43" s="103"/>
      <c r="R43" s="102"/>
      <c r="S43" s="102"/>
      <c r="T43" s="102"/>
      <c r="U43" s="103"/>
      <c r="V43" s="102"/>
      <c r="W43" s="102"/>
      <c r="X43" s="102"/>
      <c r="Y43" s="103"/>
      <c r="Z43" s="102"/>
      <c r="AA43" s="102"/>
      <c r="AB43" s="102"/>
      <c r="AC43" s="103"/>
      <c r="AD43" s="102"/>
      <c r="AE43" s="102"/>
      <c r="AF43" s="102"/>
      <c r="AG43" s="103"/>
      <c r="AH43" s="103"/>
      <c r="AI43" s="103"/>
    </row>
    <row r="44" spans="3:35" ht="12.75">
      <c r="C44" s="101"/>
      <c r="D44" s="101"/>
      <c r="E44" s="101"/>
      <c r="F44" s="101"/>
      <c r="G44" s="101"/>
      <c r="H44" s="101"/>
      <c r="I44" s="103"/>
      <c r="J44" s="102"/>
      <c r="K44" s="102"/>
      <c r="L44" s="102"/>
      <c r="M44" s="103"/>
      <c r="N44" s="102"/>
      <c r="O44" s="102"/>
      <c r="P44" s="102"/>
      <c r="Q44" s="103"/>
      <c r="R44" s="102"/>
      <c r="S44" s="102"/>
      <c r="T44" s="102"/>
      <c r="U44" s="103"/>
      <c r="V44" s="102"/>
      <c r="W44" s="102"/>
      <c r="X44" s="102"/>
      <c r="Y44" s="103"/>
      <c r="Z44" s="102"/>
      <c r="AA44" s="102"/>
      <c r="AB44" s="102"/>
      <c r="AC44" s="103"/>
      <c r="AD44" s="102"/>
      <c r="AE44" s="102"/>
      <c r="AF44" s="102"/>
      <c r="AG44" s="103"/>
      <c r="AH44" s="103"/>
      <c r="AI44" s="103"/>
    </row>
    <row r="45" spans="3:35" ht="12.75">
      <c r="C45" s="101"/>
      <c r="D45" s="101"/>
      <c r="E45" s="101"/>
      <c r="F45" s="101"/>
      <c r="G45" s="101"/>
      <c r="H45" s="101"/>
      <c r="I45" s="103"/>
      <c r="J45" s="102"/>
      <c r="K45" s="102"/>
      <c r="L45" s="102"/>
      <c r="M45" s="103"/>
      <c r="N45" s="102"/>
      <c r="O45" s="102"/>
      <c r="P45" s="102"/>
      <c r="Q45" s="103"/>
      <c r="R45" s="102"/>
      <c r="S45" s="102"/>
      <c r="T45" s="102"/>
      <c r="U45" s="103"/>
      <c r="V45" s="102"/>
      <c r="W45" s="102"/>
      <c r="X45" s="102"/>
      <c r="Y45" s="103"/>
      <c r="Z45" s="102"/>
      <c r="AA45" s="102"/>
      <c r="AB45" s="102"/>
      <c r="AC45" s="103"/>
      <c r="AD45" s="102"/>
      <c r="AE45" s="102"/>
      <c r="AF45" s="102"/>
      <c r="AG45" s="103"/>
      <c r="AH45" s="103"/>
      <c r="AI45" s="103"/>
    </row>
    <row r="46" spans="3:35" ht="12.75">
      <c r="C46" s="101"/>
      <c r="D46" s="101"/>
      <c r="E46" s="101"/>
      <c r="F46" s="101"/>
      <c r="G46" s="101"/>
      <c r="H46" s="101"/>
      <c r="I46" s="103"/>
      <c r="J46" s="102"/>
      <c r="K46" s="102"/>
      <c r="L46" s="102"/>
      <c r="M46" s="103"/>
      <c r="N46" s="102"/>
      <c r="O46" s="102"/>
      <c r="P46" s="102"/>
      <c r="Q46" s="103"/>
      <c r="R46" s="102"/>
      <c r="S46" s="102"/>
      <c r="T46" s="102"/>
      <c r="U46" s="103"/>
      <c r="V46" s="102"/>
      <c r="W46" s="102"/>
      <c r="X46" s="102"/>
      <c r="Y46" s="103"/>
      <c r="Z46" s="102"/>
      <c r="AA46" s="102"/>
      <c r="AB46" s="102"/>
      <c r="AC46" s="103"/>
      <c r="AD46" s="102"/>
      <c r="AE46" s="102"/>
      <c r="AF46" s="102"/>
      <c r="AG46" s="103"/>
      <c r="AH46" s="103"/>
      <c r="AI46" s="103"/>
    </row>
    <row r="47" spans="3:35" ht="12.75">
      <c r="C47" s="101"/>
      <c r="D47" s="101"/>
      <c r="E47" s="101"/>
      <c r="F47" s="101"/>
      <c r="G47" s="101"/>
      <c r="H47" s="101"/>
      <c r="I47" s="103"/>
      <c r="J47" s="102"/>
      <c r="K47" s="102"/>
      <c r="L47" s="102"/>
      <c r="M47" s="103"/>
      <c r="N47" s="102"/>
      <c r="O47" s="102"/>
      <c r="P47" s="102"/>
      <c r="Q47" s="103"/>
      <c r="R47" s="102"/>
      <c r="S47" s="102"/>
      <c r="T47" s="102"/>
      <c r="U47" s="103"/>
      <c r="V47" s="102"/>
      <c r="W47" s="102"/>
      <c r="X47" s="102"/>
      <c r="Y47" s="103"/>
      <c r="Z47" s="102"/>
      <c r="AA47" s="102"/>
      <c r="AB47" s="102"/>
      <c r="AC47" s="103"/>
      <c r="AD47" s="102"/>
      <c r="AE47" s="102"/>
      <c r="AF47" s="102"/>
      <c r="AG47" s="103"/>
      <c r="AH47" s="103"/>
      <c r="AI47" s="103"/>
    </row>
    <row r="48" spans="2:35" ht="12.75">
      <c r="B48" s="49">
        <f>Stammdaten!G4</f>
        <v>0</v>
      </c>
      <c r="C48" s="46">
        <f>IF(Stammdaten!$G$4=1,SUM(E48:AG48),SUM(E48:AF48))</f>
        <v>0</v>
      </c>
      <c r="D48" s="46"/>
      <c r="E48" s="109">
        <f>IF(AND(E9&gt;0,E$5=0,E$6&lt;$AJ9),E9,0)</f>
        <v>0</v>
      </c>
      <c r="F48" s="109">
        <f aca="true" t="shared" si="12" ref="F48:AG48">IF(AND(F9&gt;0,F$5=0,F$6&lt;$AJ9),F9,0)</f>
        <v>0</v>
      </c>
      <c r="G48" s="109">
        <f t="shared" si="12"/>
        <v>0</v>
      </c>
      <c r="H48" s="109">
        <f t="shared" si="12"/>
        <v>0</v>
      </c>
      <c r="I48" s="109">
        <f t="shared" si="12"/>
        <v>0</v>
      </c>
      <c r="J48" s="109">
        <f t="shared" si="12"/>
        <v>0</v>
      </c>
      <c r="K48" s="109">
        <f t="shared" si="12"/>
        <v>0</v>
      </c>
      <c r="L48" s="109">
        <f t="shared" si="12"/>
        <v>0</v>
      </c>
      <c r="M48" s="109">
        <f t="shared" si="12"/>
        <v>0</v>
      </c>
      <c r="N48" s="109">
        <f t="shared" si="12"/>
        <v>0</v>
      </c>
      <c r="O48" s="109">
        <f t="shared" si="12"/>
        <v>0</v>
      </c>
      <c r="P48" s="109">
        <f t="shared" si="12"/>
        <v>0</v>
      </c>
      <c r="Q48" s="109">
        <f t="shared" si="12"/>
        <v>0</v>
      </c>
      <c r="R48" s="109">
        <f t="shared" si="12"/>
        <v>0</v>
      </c>
      <c r="S48" s="109">
        <f t="shared" si="12"/>
        <v>0</v>
      </c>
      <c r="T48" s="109">
        <f t="shared" si="12"/>
        <v>0</v>
      </c>
      <c r="U48" s="109">
        <f t="shared" si="12"/>
        <v>0</v>
      </c>
      <c r="V48" s="109">
        <f t="shared" si="12"/>
        <v>0</v>
      </c>
      <c r="W48" s="109">
        <f t="shared" si="12"/>
        <v>0</v>
      </c>
      <c r="X48" s="109">
        <f t="shared" si="12"/>
        <v>0</v>
      </c>
      <c r="Y48" s="109">
        <f t="shared" si="12"/>
        <v>0</v>
      </c>
      <c r="Z48" s="109">
        <f t="shared" si="12"/>
        <v>0</v>
      </c>
      <c r="AA48" s="109">
        <f t="shared" si="12"/>
        <v>0</v>
      </c>
      <c r="AB48" s="109">
        <f t="shared" si="12"/>
        <v>0</v>
      </c>
      <c r="AC48" s="109">
        <f t="shared" si="12"/>
        <v>0</v>
      </c>
      <c r="AD48" s="109">
        <f t="shared" si="12"/>
        <v>0</v>
      </c>
      <c r="AE48" s="109">
        <f t="shared" si="12"/>
        <v>0</v>
      </c>
      <c r="AF48" s="109">
        <f t="shared" si="12"/>
        <v>0</v>
      </c>
      <c r="AG48" s="109">
        <f t="shared" si="12"/>
        <v>0</v>
      </c>
      <c r="AH48" s="109"/>
      <c r="AI48" s="109"/>
    </row>
    <row r="49" spans="2:35" ht="12.75">
      <c r="B49" s="49"/>
      <c r="C49" s="46">
        <f>IF(Stammdaten!$G$4=1,SUM(E49:AG49),SUM(E49:AF49))</f>
        <v>0</v>
      </c>
      <c r="D49" s="46"/>
      <c r="E49" s="109">
        <f aca="true" t="shared" si="13" ref="E49:AG49">IF(AND(E10&gt;0,E$5=0,E$6&lt;$AJ10),E10,0)</f>
        <v>0</v>
      </c>
      <c r="F49" s="109">
        <f t="shared" si="13"/>
        <v>0</v>
      </c>
      <c r="G49" s="109">
        <f t="shared" si="13"/>
        <v>0</v>
      </c>
      <c r="H49" s="109">
        <f t="shared" si="13"/>
        <v>0</v>
      </c>
      <c r="I49" s="109">
        <f t="shared" si="13"/>
        <v>0</v>
      </c>
      <c r="J49" s="109">
        <f t="shared" si="13"/>
        <v>0</v>
      </c>
      <c r="K49" s="109">
        <f t="shared" si="13"/>
        <v>0</v>
      </c>
      <c r="L49" s="109">
        <f t="shared" si="13"/>
        <v>0</v>
      </c>
      <c r="M49" s="109">
        <f t="shared" si="13"/>
        <v>0</v>
      </c>
      <c r="N49" s="109">
        <f t="shared" si="13"/>
        <v>0</v>
      </c>
      <c r="O49" s="109">
        <f t="shared" si="13"/>
        <v>0</v>
      </c>
      <c r="P49" s="109">
        <f t="shared" si="13"/>
        <v>0</v>
      </c>
      <c r="Q49" s="109">
        <f t="shared" si="13"/>
        <v>0</v>
      </c>
      <c r="R49" s="109">
        <f t="shared" si="13"/>
        <v>0</v>
      </c>
      <c r="S49" s="109">
        <f t="shared" si="13"/>
        <v>0</v>
      </c>
      <c r="T49" s="109">
        <f t="shared" si="13"/>
        <v>0</v>
      </c>
      <c r="U49" s="109">
        <f t="shared" si="13"/>
        <v>0</v>
      </c>
      <c r="V49" s="109" t="str">
        <f t="shared" si="13"/>
        <v>k</v>
      </c>
      <c r="W49" s="109" t="str">
        <f t="shared" si="13"/>
        <v>k</v>
      </c>
      <c r="X49" s="109" t="str">
        <f t="shared" si="13"/>
        <v>k</v>
      </c>
      <c r="Y49" s="109" t="str">
        <f t="shared" si="13"/>
        <v>k</v>
      </c>
      <c r="Z49" s="109" t="str">
        <f t="shared" si="13"/>
        <v>k</v>
      </c>
      <c r="AA49" s="109">
        <f t="shared" si="13"/>
        <v>0</v>
      </c>
      <c r="AB49" s="109">
        <f t="shared" si="13"/>
        <v>0</v>
      </c>
      <c r="AC49" s="109">
        <f t="shared" si="13"/>
        <v>0</v>
      </c>
      <c r="AD49" s="109">
        <f t="shared" si="13"/>
        <v>0</v>
      </c>
      <c r="AE49" s="109">
        <f t="shared" si="13"/>
        <v>0</v>
      </c>
      <c r="AF49" s="109">
        <f t="shared" si="13"/>
        <v>0</v>
      </c>
      <c r="AG49" s="109">
        <f t="shared" si="13"/>
        <v>0</v>
      </c>
      <c r="AH49" s="109"/>
      <c r="AI49" s="109"/>
    </row>
    <row r="50" spans="2:35" ht="12.75">
      <c r="B50" s="49"/>
      <c r="C50" s="46">
        <f>IF(Stammdaten!$G$4=1,SUM(E50:AG50),SUM(E50:AF50))</f>
        <v>7</v>
      </c>
      <c r="D50" s="46"/>
      <c r="E50" s="109">
        <f aca="true" t="shared" si="14" ref="E50:AG50">IF(AND(E11&gt;0,E$5=0,E$6&lt;$AJ11),E11,0)</f>
        <v>1</v>
      </c>
      <c r="F50" s="109">
        <f t="shared" si="14"/>
        <v>0</v>
      </c>
      <c r="G50" s="109">
        <f t="shared" si="14"/>
        <v>1</v>
      </c>
      <c r="H50" s="109">
        <f t="shared" si="14"/>
        <v>1</v>
      </c>
      <c r="I50" s="109">
        <f t="shared" si="14"/>
        <v>1</v>
      </c>
      <c r="J50" s="109">
        <f t="shared" si="14"/>
        <v>1</v>
      </c>
      <c r="K50" s="109">
        <f t="shared" si="14"/>
        <v>1</v>
      </c>
      <c r="L50" s="109">
        <f t="shared" si="14"/>
        <v>1</v>
      </c>
      <c r="M50" s="109">
        <f t="shared" si="14"/>
        <v>0</v>
      </c>
      <c r="N50" s="109">
        <f t="shared" si="14"/>
        <v>0</v>
      </c>
      <c r="O50" s="109">
        <f t="shared" si="14"/>
        <v>0</v>
      </c>
      <c r="P50" s="109">
        <f t="shared" si="14"/>
        <v>0</v>
      </c>
      <c r="Q50" s="109">
        <f t="shared" si="14"/>
        <v>0</v>
      </c>
      <c r="R50" s="109">
        <f t="shared" si="14"/>
        <v>0</v>
      </c>
      <c r="S50" s="109">
        <f t="shared" si="14"/>
        <v>0</v>
      </c>
      <c r="T50" s="109">
        <f t="shared" si="14"/>
        <v>0</v>
      </c>
      <c r="U50" s="109">
        <f t="shared" si="14"/>
        <v>0</v>
      </c>
      <c r="V50" s="109">
        <f t="shared" si="14"/>
        <v>0</v>
      </c>
      <c r="W50" s="109">
        <f t="shared" si="14"/>
        <v>0</v>
      </c>
      <c r="X50" s="109">
        <f t="shared" si="14"/>
        <v>0</v>
      </c>
      <c r="Y50" s="109">
        <f t="shared" si="14"/>
        <v>0</v>
      </c>
      <c r="Z50" s="109">
        <f t="shared" si="14"/>
        <v>0</v>
      </c>
      <c r="AA50" s="109">
        <f t="shared" si="14"/>
        <v>0</v>
      </c>
      <c r="AB50" s="109">
        <f t="shared" si="14"/>
        <v>0</v>
      </c>
      <c r="AC50" s="109">
        <f t="shared" si="14"/>
        <v>0</v>
      </c>
      <c r="AD50" s="109">
        <f t="shared" si="14"/>
        <v>0</v>
      </c>
      <c r="AE50" s="109">
        <f t="shared" si="14"/>
        <v>0</v>
      </c>
      <c r="AF50" s="109">
        <f t="shared" si="14"/>
        <v>0</v>
      </c>
      <c r="AG50" s="109">
        <f t="shared" si="14"/>
        <v>0</v>
      </c>
      <c r="AH50" s="109"/>
      <c r="AI50" s="109"/>
    </row>
    <row r="51" spans="2:35" ht="12.75">
      <c r="B51" s="49"/>
      <c r="C51" s="46">
        <f>IF(Stammdaten!$G$4=1,SUM(E51:AG51),SUM(E51:AF51))</f>
        <v>0</v>
      </c>
      <c r="D51" s="46"/>
      <c r="E51" s="109">
        <f aca="true" t="shared" si="15" ref="E51:AG51">IF(AND(E12&gt;0,E$5=0,E$6&lt;$AJ12),E12,0)</f>
        <v>0</v>
      </c>
      <c r="F51" s="109">
        <f t="shared" si="15"/>
        <v>0</v>
      </c>
      <c r="G51" s="109">
        <f t="shared" si="15"/>
        <v>0</v>
      </c>
      <c r="H51" s="109">
        <f t="shared" si="15"/>
        <v>0</v>
      </c>
      <c r="I51" s="109">
        <f t="shared" si="15"/>
        <v>0</v>
      </c>
      <c r="J51" s="109">
        <f t="shared" si="15"/>
        <v>0</v>
      </c>
      <c r="K51" s="109">
        <f t="shared" si="15"/>
        <v>0</v>
      </c>
      <c r="L51" s="109">
        <f t="shared" si="15"/>
        <v>0</v>
      </c>
      <c r="M51" s="109">
        <f t="shared" si="15"/>
        <v>0</v>
      </c>
      <c r="N51" s="109">
        <f t="shared" si="15"/>
        <v>0</v>
      </c>
      <c r="O51" s="109">
        <f t="shared" si="15"/>
        <v>0</v>
      </c>
      <c r="P51" s="109">
        <f t="shared" si="15"/>
        <v>0</v>
      </c>
      <c r="Q51" s="109">
        <f t="shared" si="15"/>
        <v>0</v>
      </c>
      <c r="R51" s="109">
        <f t="shared" si="15"/>
        <v>0</v>
      </c>
      <c r="S51" s="109">
        <f t="shared" si="15"/>
        <v>0</v>
      </c>
      <c r="T51" s="109">
        <f t="shared" si="15"/>
        <v>0</v>
      </c>
      <c r="U51" s="109">
        <f t="shared" si="15"/>
        <v>0</v>
      </c>
      <c r="V51" s="109">
        <f t="shared" si="15"/>
        <v>0</v>
      </c>
      <c r="W51" s="109">
        <f t="shared" si="15"/>
        <v>0</v>
      </c>
      <c r="X51" s="109">
        <f t="shared" si="15"/>
        <v>0</v>
      </c>
      <c r="Y51" s="109">
        <f t="shared" si="15"/>
        <v>0</v>
      </c>
      <c r="Z51" s="109">
        <f t="shared" si="15"/>
        <v>0</v>
      </c>
      <c r="AA51" s="109">
        <f t="shared" si="15"/>
        <v>0</v>
      </c>
      <c r="AB51" s="109">
        <f t="shared" si="15"/>
        <v>0</v>
      </c>
      <c r="AC51" s="109">
        <f t="shared" si="15"/>
        <v>0</v>
      </c>
      <c r="AD51" s="109">
        <f t="shared" si="15"/>
        <v>0</v>
      </c>
      <c r="AE51" s="109">
        <f t="shared" si="15"/>
        <v>0</v>
      </c>
      <c r="AF51" s="109">
        <f t="shared" si="15"/>
        <v>0</v>
      </c>
      <c r="AG51" s="109">
        <f t="shared" si="15"/>
        <v>0</v>
      </c>
      <c r="AH51" s="109"/>
      <c r="AI51" s="109"/>
    </row>
    <row r="52" spans="2:35" ht="12.75">
      <c r="B52" s="49"/>
      <c r="C52" s="46">
        <f>IF(Stammdaten!$G$4=1,SUM(E52:AG52),SUM(E52:AF52))</f>
        <v>0</v>
      </c>
      <c r="D52" s="46"/>
      <c r="E52" s="109">
        <f aca="true" t="shared" si="16" ref="E52:AG52">IF(AND(E13&gt;0,E$5=0,E$6&lt;$AJ13),E13,0)</f>
        <v>0</v>
      </c>
      <c r="F52" s="109">
        <f t="shared" si="16"/>
        <v>0</v>
      </c>
      <c r="G52" s="109">
        <f t="shared" si="16"/>
        <v>0</v>
      </c>
      <c r="H52" s="109">
        <f t="shared" si="16"/>
        <v>0</v>
      </c>
      <c r="I52" s="109">
        <f t="shared" si="16"/>
        <v>0</v>
      </c>
      <c r="J52" s="109">
        <f t="shared" si="16"/>
        <v>0</v>
      </c>
      <c r="K52" s="109">
        <f t="shared" si="16"/>
        <v>0</v>
      </c>
      <c r="L52" s="109">
        <f t="shared" si="16"/>
        <v>0</v>
      </c>
      <c r="M52" s="109">
        <f t="shared" si="16"/>
        <v>0</v>
      </c>
      <c r="N52" s="109">
        <f t="shared" si="16"/>
        <v>0</v>
      </c>
      <c r="O52" s="109">
        <f t="shared" si="16"/>
        <v>0</v>
      </c>
      <c r="P52" s="109">
        <f t="shared" si="16"/>
        <v>0</v>
      </c>
      <c r="Q52" s="109">
        <f t="shared" si="16"/>
        <v>0</v>
      </c>
      <c r="R52" s="109">
        <f t="shared" si="16"/>
        <v>0</v>
      </c>
      <c r="S52" s="109">
        <f t="shared" si="16"/>
        <v>0</v>
      </c>
      <c r="T52" s="109">
        <f t="shared" si="16"/>
        <v>0</v>
      </c>
      <c r="U52" s="109">
        <f t="shared" si="16"/>
        <v>0</v>
      </c>
      <c r="V52" s="109">
        <f t="shared" si="16"/>
        <v>0</v>
      </c>
      <c r="W52" s="109">
        <f t="shared" si="16"/>
        <v>0</v>
      </c>
      <c r="X52" s="109">
        <f t="shared" si="16"/>
        <v>0</v>
      </c>
      <c r="Y52" s="109">
        <f t="shared" si="16"/>
        <v>0</v>
      </c>
      <c r="Z52" s="109">
        <f t="shared" si="16"/>
        <v>0</v>
      </c>
      <c r="AA52" s="109">
        <f t="shared" si="16"/>
        <v>0</v>
      </c>
      <c r="AB52" s="109">
        <f t="shared" si="16"/>
        <v>0</v>
      </c>
      <c r="AC52" s="109">
        <f t="shared" si="16"/>
        <v>0</v>
      </c>
      <c r="AD52" s="109">
        <f t="shared" si="16"/>
        <v>0</v>
      </c>
      <c r="AE52" s="109">
        <f t="shared" si="16"/>
        <v>0</v>
      </c>
      <c r="AF52" s="109">
        <f t="shared" si="16"/>
        <v>0</v>
      </c>
      <c r="AG52" s="109">
        <f t="shared" si="16"/>
        <v>0</v>
      </c>
      <c r="AH52" s="109"/>
      <c r="AI52" s="109"/>
    </row>
    <row r="53" spans="2:35" ht="12.75">
      <c r="B53" s="49"/>
      <c r="C53" s="46">
        <f>IF(Stammdaten!$G$4=1,SUM(E53:AG53),SUM(E53:AF53))</f>
        <v>5</v>
      </c>
      <c r="D53" s="46"/>
      <c r="E53" s="109">
        <f aca="true" t="shared" si="17" ref="E53:AG53">IF(AND(E14&gt;0,E$5=0,E$6&lt;$AJ14),E14,0)</f>
        <v>0</v>
      </c>
      <c r="F53" s="109">
        <f t="shared" si="17"/>
        <v>0</v>
      </c>
      <c r="G53" s="109">
        <f t="shared" si="17"/>
        <v>0</v>
      </c>
      <c r="H53" s="109">
        <f t="shared" si="17"/>
        <v>1</v>
      </c>
      <c r="I53" s="109">
        <f t="shared" si="17"/>
        <v>1</v>
      </c>
      <c r="J53" s="109">
        <f t="shared" si="17"/>
        <v>1</v>
      </c>
      <c r="K53" s="109">
        <f t="shared" si="17"/>
        <v>1</v>
      </c>
      <c r="L53" s="109">
        <f t="shared" si="17"/>
        <v>1</v>
      </c>
      <c r="M53" s="109">
        <f t="shared" si="17"/>
        <v>0</v>
      </c>
      <c r="N53" s="109">
        <f t="shared" si="17"/>
        <v>0</v>
      </c>
      <c r="O53" s="109">
        <f t="shared" si="17"/>
        <v>0</v>
      </c>
      <c r="P53" s="109">
        <f t="shared" si="17"/>
        <v>0</v>
      </c>
      <c r="Q53" s="109">
        <f t="shared" si="17"/>
        <v>0</v>
      </c>
      <c r="R53" s="109">
        <f t="shared" si="17"/>
        <v>0</v>
      </c>
      <c r="S53" s="109">
        <f t="shared" si="17"/>
        <v>0</v>
      </c>
      <c r="T53" s="109">
        <f t="shared" si="17"/>
        <v>0</v>
      </c>
      <c r="U53" s="109">
        <f t="shared" si="17"/>
        <v>0</v>
      </c>
      <c r="V53" s="109">
        <f t="shared" si="17"/>
        <v>0</v>
      </c>
      <c r="W53" s="109">
        <f t="shared" si="17"/>
        <v>0</v>
      </c>
      <c r="X53" s="109">
        <f t="shared" si="17"/>
        <v>0</v>
      </c>
      <c r="Y53" s="109">
        <f t="shared" si="17"/>
        <v>0</v>
      </c>
      <c r="Z53" s="109">
        <f t="shared" si="17"/>
        <v>0</v>
      </c>
      <c r="AA53" s="109">
        <f t="shared" si="17"/>
        <v>0</v>
      </c>
      <c r="AB53" s="109">
        <f t="shared" si="17"/>
        <v>0</v>
      </c>
      <c r="AC53" s="109">
        <f t="shared" si="17"/>
        <v>0</v>
      </c>
      <c r="AD53" s="109">
        <f t="shared" si="17"/>
        <v>0</v>
      </c>
      <c r="AE53" s="109">
        <f t="shared" si="17"/>
        <v>0</v>
      </c>
      <c r="AF53" s="109">
        <f t="shared" si="17"/>
        <v>0</v>
      </c>
      <c r="AG53" s="109">
        <f t="shared" si="17"/>
        <v>0</v>
      </c>
      <c r="AH53" s="109"/>
      <c r="AI53" s="109"/>
    </row>
    <row r="54" spans="2:35" ht="12.75">
      <c r="B54" s="49"/>
      <c r="C54" s="46">
        <f>IF(Stammdaten!$G$4=1,SUM(E54:AG54),SUM(E54:AF54))</f>
        <v>0</v>
      </c>
      <c r="D54" s="46"/>
      <c r="E54" s="109">
        <f aca="true" t="shared" si="18" ref="E54:AG54">IF(AND(E15&gt;0,E$5=0,E$6&lt;$AJ15),E15,0)</f>
        <v>0</v>
      </c>
      <c r="F54" s="109">
        <f t="shared" si="18"/>
        <v>0</v>
      </c>
      <c r="G54" s="109">
        <f t="shared" si="18"/>
        <v>0</v>
      </c>
      <c r="H54" s="109">
        <f t="shared" si="18"/>
        <v>0</v>
      </c>
      <c r="I54" s="109">
        <f t="shared" si="18"/>
        <v>0</v>
      </c>
      <c r="J54" s="109">
        <f t="shared" si="18"/>
        <v>0</v>
      </c>
      <c r="K54" s="109">
        <f t="shared" si="18"/>
        <v>0</v>
      </c>
      <c r="L54" s="109">
        <f t="shared" si="18"/>
        <v>0</v>
      </c>
      <c r="M54" s="109">
        <f t="shared" si="18"/>
        <v>0</v>
      </c>
      <c r="N54" s="109">
        <f t="shared" si="18"/>
        <v>0</v>
      </c>
      <c r="O54" s="109">
        <f t="shared" si="18"/>
        <v>0</v>
      </c>
      <c r="P54" s="109">
        <f t="shared" si="18"/>
        <v>0</v>
      </c>
      <c r="Q54" s="109">
        <f t="shared" si="18"/>
        <v>0</v>
      </c>
      <c r="R54" s="109">
        <f t="shared" si="18"/>
        <v>0</v>
      </c>
      <c r="S54" s="109">
        <f t="shared" si="18"/>
        <v>0</v>
      </c>
      <c r="T54" s="109">
        <f t="shared" si="18"/>
        <v>0</v>
      </c>
      <c r="U54" s="109">
        <f t="shared" si="18"/>
        <v>0</v>
      </c>
      <c r="V54" s="109">
        <f t="shared" si="18"/>
        <v>0</v>
      </c>
      <c r="W54" s="109">
        <f t="shared" si="18"/>
        <v>0</v>
      </c>
      <c r="X54" s="109">
        <f t="shared" si="18"/>
        <v>0</v>
      </c>
      <c r="Y54" s="109">
        <f t="shared" si="18"/>
        <v>0</v>
      </c>
      <c r="Z54" s="109">
        <f t="shared" si="18"/>
        <v>0</v>
      </c>
      <c r="AA54" s="109">
        <f t="shared" si="18"/>
        <v>0</v>
      </c>
      <c r="AB54" s="109">
        <f t="shared" si="18"/>
        <v>0</v>
      </c>
      <c r="AC54" s="109">
        <f t="shared" si="18"/>
        <v>0</v>
      </c>
      <c r="AD54" s="109">
        <f t="shared" si="18"/>
        <v>0</v>
      </c>
      <c r="AE54" s="109">
        <f t="shared" si="18"/>
        <v>0</v>
      </c>
      <c r="AF54" s="109">
        <f t="shared" si="18"/>
        <v>0</v>
      </c>
      <c r="AG54" s="109">
        <f t="shared" si="18"/>
        <v>0</v>
      </c>
      <c r="AH54" s="109"/>
      <c r="AI54" s="109"/>
    </row>
    <row r="55" spans="2:35" ht="12.75">
      <c r="B55" s="49"/>
      <c r="C55" s="46">
        <f>IF(Stammdaten!$G$4=1,SUM(E55:AG55),SUM(E55:AF55))</f>
        <v>0</v>
      </c>
      <c r="D55" s="46"/>
      <c r="E55" s="109">
        <f aca="true" t="shared" si="19" ref="E55:AG55">IF(AND(E16&gt;0,E$5=0,E$6&lt;$AJ16),E16,0)</f>
        <v>0</v>
      </c>
      <c r="F55" s="109">
        <f t="shared" si="19"/>
        <v>0</v>
      </c>
      <c r="G55" s="109">
        <f t="shared" si="19"/>
        <v>0</v>
      </c>
      <c r="H55" s="109">
        <f t="shared" si="19"/>
        <v>0</v>
      </c>
      <c r="I55" s="109">
        <f t="shared" si="19"/>
        <v>0</v>
      </c>
      <c r="J55" s="109">
        <f t="shared" si="19"/>
        <v>0</v>
      </c>
      <c r="K55" s="109">
        <f t="shared" si="19"/>
        <v>0</v>
      </c>
      <c r="L55" s="109">
        <f t="shared" si="19"/>
        <v>0</v>
      </c>
      <c r="M55" s="109">
        <f t="shared" si="19"/>
        <v>0</v>
      </c>
      <c r="N55" s="109">
        <f t="shared" si="19"/>
        <v>0</v>
      </c>
      <c r="O55" s="109">
        <f t="shared" si="19"/>
        <v>0</v>
      </c>
      <c r="P55" s="109">
        <f t="shared" si="19"/>
        <v>0</v>
      </c>
      <c r="Q55" s="109">
        <f t="shared" si="19"/>
        <v>0</v>
      </c>
      <c r="R55" s="109">
        <f t="shared" si="19"/>
        <v>0</v>
      </c>
      <c r="S55" s="109">
        <f t="shared" si="19"/>
        <v>0</v>
      </c>
      <c r="T55" s="109">
        <f t="shared" si="19"/>
        <v>0</v>
      </c>
      <c r="U55" s="109">
        <f t="shared" si="19"/>
        <v>0</v>
      </c>
      <c r="V55" s="109">
        <f t="shared" si="19"/>
        <v>0</v>
      </c>
      <c r="W55" s="109">
        <f t="shared" si="19"/>
        <v>0</v>
      </c>
      <c r="X55" s="109">
        <f t="shared" si="19"/>
        <v>0</v>
      </c>
      <c r="Y55" s="109">
        <f t="shared" si="19"/>
        <v>0</v>
      </c>
      <c r="Z55" s="109">
        <f t="shared" si="19"/>
        <v>0</v>
      </c>
      <c r="AA55" s="109">
        <f t="shared" si="19"/>
        <v>0</v>
      </c>
      <c r="AB55" s="109">
        <f t="shared" si="19"/>
        <v>0</v>
      </c>
      <c r="AC55" s="109">
        <f t="shared" si="19"/>
        <v>0</v>
      </c>
      <c r="AD55" s="109">
        <f t="shared" si="19"/>
        <v>0</v>
      </c>
      <c r="AE55" s="109">
        <f t="shared" si="19"/>
        <v>0</v>
      </c>
      <c r="AF55" s="109">
        <f t="shared" si="19"/>
        <v>0</v>
      </c>
      <c r="AG55" s="109">
        <f t="shared" si="19"/>
        <v>0</v>
      </c>
      <c r="AH55" s="109"/>
      <c r="AI55" s="109"/>
    </row>
    <row r="56" spans="2:35" ht="12.75">
      <c r="B56" s="49"/>
      <c r="C56" s="46">
        <f>IF(Stammdaten!$G$4=1,SUM(E56:AG56),SUM(E56:AF56))</f>
        <v>6</v>
      </c>
      <c r="D56" s="46"/>
      <c r="E56" s="109">
        <f aca="true" t="shared" si="20" ref="E56:AG56">IF(AND(E17&gt;0,E$5=0,E$6&lt;$AJ17),E17,0)</f>
        <v>0</v>
      </c>
      <c r="F56" s="109">
        <f t="shared" si="20"/>
        <v>0</v>
      </c>
      <c r="G56" s="109">
        <f t="shared" si="20"/>
        <v>0</v>
      </c>
      <c r="H56" s="109">
        <f t="shared" si="20"/>
        <v>0</v>
      </c>
      <c r="I56" s="109">
        <f t="shared" si="20"/>
        <v>0</v>
      </c>
      <c r="J56" s="109">
        <f t="shared" si="20"/>
        <v>0</v>
      </c>
      <c r="K56" s="109">
        <f t="shared" si="20"/>
        <v>0</v>
      </c>
      <c r="L56" s="109">
        <f t="shared" si="20"/>
        <v>0</v>
      </c>
      <c r="M56" s="109">
        <f t="shared" si="20"/>
        <v>0</v>
      </c>
      <c r="N56" s="109">
        <f t="shared" si="20"/>
        <v>0</v>
      </c>
      <c r="O56" s="109">
        <f t="shared" si="20"/>
        <v>0</v>
      </c>
      <c r="P56" s="109">
        <f t="shared" si="20"/>
        <v>0</v>
      </c>
      <c r="Q56" s="109">
        <f t="shared" si="20"/>
        <v>0</v>
      </c>
      <c r="R56" s="109">
        <f t="shared" si="20"/>
        <v>1</v>
      </c>
      <c r="S56" s="109">
        <f t="shared" si="20"/>
        <v>0</v>
      </c>
      <c r="T56" s="109">
        <f t="shared" si="20"/>
        <v>0</v>
      </c>
      <c r="U56" s="109">
        <f t="shared" si="20"/>
        <v>1</v>
      </c>
      <c r="V56" s="109">
        <f t="shared" si="20"/>
        <v>1</v>
      </c>
      <c r="W56" s="109">
        <f t="shared" si="20"/>
        <v>1</v>
      </c>
      <c r="X56" s="109">
        <f t="shared" si="20"/>
        <v>1</v>
      </c>
      <c r="Y56" s="109">
        <f t="shared" si="20"/>
        <v>1</v>
      </c>
      <c r="Z56" s="109">
        <f t="shared" si="20"/>
        <v>0</v>
      </c>
      <c r="AA56" s="109">
        <f t="shared" si="20"/>
        <v>0</v>
      </c>
      <c r="AB56" s="109">
        <f t="shared" si="20"/>
        <v>0</v>
      </c>
      <c r="AC56" s="109">
        <f t="shared" si="20"/>
        <v>0</v>
      </c>
      <c r="AD56" s="109">
        <f t="shared" si="20"/>
        <v>0</v>
      </c>
      <c r="AE56" s="109">
        <f t="shared" si="20"/>
        <v>0</v>
      </c>
      <c r="AF56" s="109">
        <f t="shared" si="20"/>
        <v>0</v>
      </c>
      <c r="AG56" s="109">
        <f t="shared" si="20"/>
        <v>0</v>
      </c>
      <c r="AH56" s="109"/>
      <c r="AI56" s="109"/>
    </row>
    <row r="57" spans="2:35" ht="12.75">
      <c r="B57" s="49"/>
      <c r="C57" s="46">
        <f>IF(Stammdaten!$G$4=1,SUM(E57:AG57),SUM(E57:AF57))</f>
        <v>0</v>
      </c>
      <c r="D57" s="46"/>
      <c r="E57" s="109">
        <f aca="true" t="shared" si="21" ref="E57:AG57">IF(AND(E18&gt;0,E$5=0,E$6&lt;$AJ18),E18,0)</f>
        <v>0</v>
      </c>
      <c r="F57" s="109">
        <f t="shared" si="21"/>
        <v>0</v>
      </c>
      <c r="G57" s="109">
        <f t="shared" si="21"/>
        <v>0</v>
      </c>
      <c r="H57" s="109">
        <f t="shared" si="21"/>
        <v>0</v>
      </c>
      <c r="I57" s="109">
        <f t="shared" si="21"/>
        <v>0</v>
      </c>
      <c r="J57" s="109" t="str">
        <f t="shared" si="21"/>
        <v>k</v>
      </c>
      <c r="K57" s="109" t="str">
        <f t="shared" si="21"/>
        <v>k</v>
      </c>
      <c r="L57" s="109">
        <f t="shared" si="21"/>
        <v>0</v>
      </c>
      <c r="M57" s="109">
        <f t="shared" si="21"/>
        <v>0</v>
      </c>
      <c r="N57" s="109">
        <f t="shared" si="21"/>
        <v>0</v>
      </c>
      <c r="O57" s="109">
        <f t="shared" si="21"/>
        <v>0</v>
      </c>
      <c r="P57" s="109">
        <f t="shared" si="21"/>
        <v>0</v>
      </c>
      <c r="Q57" s="109">
        <f t="shared" si="21"/>
        <v>0</v>
      </c>
      <c r="R57" s="109">
        <f t="shared" si="21"/>
        <v>0</v>
      </c>
      <c r="S57" s="109">
        <f t="shared" si="21"/>
        <v>0</v>
      </c>
      <c r="T57" s="109">
        <f t="shared" si="21"/>
        <v>0</v>
      </c>
      <c r="U57" s="109">
        <f t="shared" si="21"/>
        <v>0</v>
      </c>
      <c r="V57" s="109">
        <f t="shared" si="21"/>
        <v>0</v>
      </c>
      <c r="W57" s="109">
        <f t="shared" si="21"/>
        <v>0</v>
      </c>
      <c r="X57" s="109">
        <f t="shared" si="21"/>
        <v>0</v>
      </c>
      <c r="Y57" s="109">
        <f t="shared" si="21"/>
        <v>0</v>
      </c>
      <c r="Z57" s="109">
        <f t="shared" si="21"/>
        <v>0</v>
      </c>
      <c r="AA57" s="109">
        <f t="shared" si="21"/>
        <v>0</v>
      </c>
      <c r="AB57" s="109">
        <f t="shared" si="21"/>
        <v>0</v>
      </c>
      <c r="AC57" s="109">
        <f t="shared" si="21"/>
        <v>0</v>
      </c>
      <c r="AD57" s="109">
        <f t="shared" si="21"/>
        <v>0</v>
      </c>
      <c r="AE57" s="109">
        <f t="shared" si="21"/>
        <v>0</v>
      </c>
      <c r="AF57" s="109">
        <f t="shared" si="21"/>
        <v>0</v>
      </c>
      <c r="AG57" s="109">
        <f t="shared" si="21"/>
        <v>0</v>
      </c>
      <c r="AH57" s="109"/>
      <c r="AI57" s="109"/>
    </row>
    <row r="58" spans="2:35" ht="12.75">
      <c r="B58" s="49"/>
      <c r="C58" s="46">
        <f>IF(Stammdaten!$G$4=1,SUM(E58:AG58),SUM(E58:AF58))</f>
        <v>0</v>
      </c>
      <c r="D58" s="46"/>
      <c r="E58" s="109">
        <f aca="true" t="shared" si="22" ref="E58:AG58">IF(AND(E19&gt;0,E$5=0,E$6&lt;$AJ19),E19,0)</f>
        <v>0</v>
      </c>
      <c r="F58" s="109">
        <f t="shared" si="22"/>
        <v>0</v>
      </c>
      <c r="G58" s="109">
        <f t="shared" si="22"/>
        <v>0</v>
      </c>
      <c r="H58" s="109">
        <f t="shared" si="22"/>
        <v>0</v>
      </c>
      <c r="I58" s="109">
        <f t="shared" si="22"/>
        <v>0</v>
      </c>
      <c r="J58" s="109">
        <f t="shared" si="22"/>
        <v>0</v>
      </c>
      <c r="K58" s="109">
        <f t="shared" si="22"/>
        <v>0</v>
      </c>
      <c r="L58" s="109">
        <f t="shared" si="22"/>
        <v>0</v>
      </c>
      <c r="M58" s="109">
        <f t="shared" si="22"/>
        <v>0</v>
      </c>
      <c r="N58" s="109">
        <f t="shared" si="22"/>
        <v>0</v>
      </c>
      <c r="O58" s="109">
        <f t="shared" si="22"/>
        <v>0</v>
      </c>
      <c r="P58" s="109">
        <f t="shared" si="22"/>
        <v>0</v>
      </c>
      <c r="Q58" s="109">
        <f t="shared" si="22"/>
        <v>0</v>
      </c>
      <c r="R58" s="109">
        <f t="shared" si="22"/>
        <v>0</v>
      </c>
      <c r="S58" s="109">
        <f t="shared" si="22"/>
        <v>0</v>
      </c>
      <c r="T58" s="109">
        <f t="shared" si="22"/>
        <v>0</v>
      </c>
      <c r="U58" s="109">
        <f t="shared" si="22"/>
        <v>0</v>
      </c>
      <c r="V58" s="109">
        <f t="shared" si="22"/>
        <v>0</v>
      </c>
      <c r="W58" s="109">
        <f t="shared" si="22"/>
        <v>0</v>
      </c>
      <c r="X58" s="109">
        <f t="shared" si="22"/>
        <v>0</v>
      </c>
      <c r="Y58" s="109">
        <f t="shared" si="22"/>
        <v>0</v>
      </c>
      <c r="Z58" s="109">
        <f t="shared" si="22"/>
        <v>0</v>
      </c>
      <c r="AA58" s="109">
        <f t="shared" si="22"/>
        <v>0</v>
      </c>
      <c r="AB58" s="109">
        <f t="shared" si="22"/>
        <v>0</v>
      </c>
      <c r="AC58" s="109">
        <f t="shared" si="22"/>
        <v>0</v>
      </c>
      <c r="AD58" s="109">
        <f t="shared" si="22"/>
        <v>0</v>
      </c>
      <c r="AE58" s="109">
        <f t="shared" si="22"/>
        <v>0</v>
      </c>
      <c r="AF58" s="109">
        <f t="shared" si="22"/>
        <v>0</v>
      </c>
      <c r="AG58" s="109">
        <f t="shared" si="22"/>
        <v>0</v>
      </c>
      <c r="AH58" s="109"/>
      <c r="AI58" s="109"/>
    </row>
    <row r="59" spans="2:35" ht="12.75">
      <c r="B59" s="49"/>
      <c r="C59" s="46">
        <f>IF(Stammdaten!$G$4=1,SUM(E59:AG59),SUM(E59:AF59))</f>
        <v>0</v>
      </c>
      <c r="D59" s="46"/>
      <c r="E59" s="109">
        <f aca="true" t="shared" si="23" ref="E59:AG59">IF(AND(E20&gt;0,E$5=0,E$6&lt;$AJ20),E20,0)</f>
        <v>0</v>
      </c>
      <c r="F59" s="109">
        <f t="shared" si="23"/>
        <v>0</v>
      </c>
      <c r="G59" s="109">
        <f t="shared" si="23"/>
        <v>0</v>
      </c>
      <c r="H59" s="109">
        <f t="shared" si="23"/>
        <v>0</v>
      </c>
      <c r="I59" s="109">
        <f t="shared" si="23"/>
        <v>0</v>
      </c>
      <c r="J59" s="109">
        <f t="shared" si="23"/>
        <v>0</v>
      </c>
      <c r="K59" s="109">
        <f t="shared" si="23"/>
        <v>0</v>
      </c>
      <c r="L59" s="109">
        <f t="shared" si="23"/>
        <v>0</v>
      </c>
      <c r="M59" s="109">
        <f t="shared" si="23"/>
        <v>0</v>
      </c>
      <c r="N59" s="109">
        <f t="shared" si="23"/>
        <v>0</v>
      </c>
      <c r="O59" s="109">
        <f t="shared" si="23"/>
        <v>0</v>
      </c>
      <c r="P59" s="109">
        <f t="shared" si="23"/>
        <v>0</v>
      </c>
      <c r="Q59" s="109">
        <f t="shared" si="23"/>
        <v>0</v>
      </c>
      <c r="R59" s="109">
        <f t="shared" si="23"/>
        <v>0</v>
      </c>
      <c r="S59" s="109">
        <f t="shared" si="23"/>
        <v>0</v>
      </c>
      <c r="T59" s="109">
        <f t="shared" si="23"/>
        <v>0</v>
      </c>
      <c r="U59" s="109">
        <f t="shared" si="23"/>
        <v>0</v>
      </c>
      <c r="V59" s="109">
        <f t="shared" si="23"/>
        <v>0</v>
      </c>
      <c r="W59" s="109">
        <f t="shared" si="23"/>
        <v>0</v>
      </c>
      <c r="X59" s="109">
        <f t="shared" si="23"/>
        <v>0</v>
      </c>
      <c r="Y59" s="109">
        <f t="shared" si="23"/>
        <v>0</v>
      </c>
      <c r="Z59" s="109">
        <f t="shared" si="23"/>
        <v>0</v>
      </c>
      <c r="AA59" s="109">
        <f t="shared" si="23"/>
        <v>0</v>
      </c>
      <c r="AB59" s="109">
        <f t="shared" si="23"/>
        <v>0</v>
      </c>
      <c r="AC59" s="109">
        <f t="shared" si="23"/>
        <v>0</v>
      </c>
      <c r="AD59" s="109">
        <f t="shared" si="23"/>
        <v>0</v>
      </c>
      <c r="AE59" s="109">
        <f t="shared" si="23"/>
        <v>0</v>
      </c>
      <c r="AF59" s="109">
        <f t="shared" si="23"/>
        <v>0</v>
      </c>
      <c r="AG59" s="109">
        <f t="shared" si="23"/>
        <v>0</v>
      </c>
      <c r="AH59" s="109"/>
      <c r="AI59" s="109"/>
    </row>
    <row r="60" spans="5:35" ht="12.75">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row>
    <row r="61" spans="5:35" ht="12.75">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5:35" ht="12.75">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row>
    <row r="63" spans="5:35" ht="12.75">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row>
    <row r="64" spans="5:35" ht="12.75">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row>
    <row r="65" spans="5:35" ht="12.75">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row>
    <row r="66" spans="5:35" ht="12.75">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row>
    <row r="67" spans="5:35" ht="12.75">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row>
    <row r="68" spans="5:35" ht="12.75">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5:35" ht="12.75">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5:35" ht="12.75">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5:35" ht="12.75">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5:35" ht="12.75">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row>
    <row r="73" spans="2:35" ht="12.75">
      <c r="B73" s="50"/>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row>
    <row r="74" spans="2:35" ht="12.75">
      <c r="B74" s="50"/>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row>
    <row r="75" spans="5:35" ht="12.75">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row>
    <row r="76" spans="5:35" ht="12.75">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row>
    <row r="77" spans="5:35" ht="12.75">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row>
    <row r="78" spans="5:35" ht="12.75">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row>
    <row r="79" spans="5:35" ht="12.75">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row>
    <row r="80" spans="5:35" ht="12.75">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row>
    <row r="81" spans="5:35" ht="12.75">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row>
    <row r="82" spans="5:35" ht="12.75">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row>
    <row r="83" spans="5:35" ht="12.75">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row>
    <row r="84" spans="5:35" ht="12.75">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row>
    <row r="85" spans="5:35" ht="12.75">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row>
    <row r="86" spans="5:35" ht="12.75">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row>
    <row r="87" spans="5:35" ht="12.75">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row>
    <row r="88" spans="5:35" ht="12.75">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row>
    <row r="89" spans="5:35" ht="12.75">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row>
    <row r="90" spans="5:35" ht="12.75">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5:35" ht="12.75">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5:35" ht="12.75">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row>
    <row r="93" spans="5:35" ht="12.75">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row>
    <row r="94" spans="5:35" ht="12.75">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row>
    <row r="95" spans="5:35" ht="12.75">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row>
    <row r="96" spans="5:35" ht="12.75">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row>
    <row r="97" spans="5:35" ht="12.75">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row>
    <row r="98" spans="5:35" ht="12.75">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row>
    <row r="99" spans="5:35" ht="12.75">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row>
    <row r="100" spans="5:35" ht="12.75">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row>
    <row r="101" spans="5:35" ht="12.75">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row>
    <row r="102" spans="5:35" ht="12.75">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row>
    <row r="103" spans="5:35" ht="12.75">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row>
    <row r="104" spans="5:35" ht="12.75">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row>
    <row r="105" spans="5:35" ht="12.75">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row>
    <row r="106" spans="5:35" ht="12.75">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row>
    <row r="107" spans="5:35" ht="12.75">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row>
    <row r="108" spans="5:35" ht="12.75">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row>
  </sheetData>
  <sheetProtection password="B210" sheet="1" objects="1" scenarios="1"/>
  <mergeCells count="6">
    <mergeCell ref="R22:AA22"/>
    <mergeCell ref="F27:P29"/>
    <mergeCell ref="D4:D7"/>
    <mergeCell ref="C4:C7"/>
    <mergeCell ref="C8:D8"/>
    <mergeCell ref="F22:P26"/>
  </mergeCells>
  <conditionalFormatting sqref="AH4:AI4">
    <cfRule type="expression" priority="1" dxfId="9" stopIfTrue="1">
      <formula>(AH$5=1)</formula>
    </cfRule>
    <cfRule type="expression" priority="2" dxfId="10" stopIfTrue="1">
      <formula>OR(AH$6=6,AH$6=7)</formula>
    </cfRule>
  </conditionalFormatting>
  <conditionalFormatting sqref="AH7:AI7">
    <cfRule type="expression" priority="3" dxfId="9" stopIfTrue="1">
      <formula>(AH$5=1)</formula>
    </cfRule>
    <cfRule type="expression" priority="4" dxfId="10" stopIfTrue="1">
      <formula>OR(AH$6=6,AH$6=7)</formula>
    </cfRule>
  </conditionalFormatting>
  <conditionalFormatting sqref="AH9:AI20">
    <cfRule type="expression" priority="5" dxfId="7" stopIfTrue="1">
      <formula>AND(AH9&gt;0,AH9&lt;=1)</formula>
    </cfRule>
    <cfRule type="expression" priority="6" dxfId="11" stopIfTrue="1">
      <formula>(AH9="k")</formula>
    </cfRule>
    <cfRule type="expression" priority="7" dxfId="12" stopIfTrue="1">
      <formula>OR(AH$5=1,AH$6=6,AH$6=7)</formula>
    </cfRule>
  </conditionalFormatting>
  <conditionalFormatting sqref="E4:AG4">
    <cfRule type="expression" priority="8" dxfId="9" stopIfTrue="1">
      <formula>(E$5&gt;0)</formula>
    </cfRule>
    <cfRule type="expression" priority="9" dxfId="10" stopIfTrue="1">
      <formula>OR(E$6=6,E$6=7)</formula>
    </cfRule>
  </conditionalFormatting>
  <conditionalFormatting sqref="E7:AG7">
    <cfRule type="expression" priority="10" dxfId="9" stopIfTrue="1">
      <formula>(E$5&gt;0)</formula>
    </cfRule>
    <cfRule type="expression" priority="11" dxfId="10" stopIfTrue="1">
      <formula>OR(E$6=6,E$6=7)</formula>
    </cfRule>
  </conditionalFormatting>
  <conditionalFormatting sqref="E9:AG20">
    <cfRule type="expression" priority="12" dxfId="7" stopIfTrue="1">
      <formula>AND(E9&gt;0,E9&lt;=1)</formula>
    </cfRule>
    <cfRule type="expression" priority="13" dxfId="11" stopIfTrue="1">
      <formula>(E9="k")</formula>
    </cfRule>
    <cfRule type="expression" priority="14" dxfId="12" stopIfTrue="1">
      <formula>OR(E$5&gt;0,E$6=6,E$6=7)</formula>
    </cfRule>
  </conditionalFormatting>
  <conditionalFormatting sqref="E8:AG8">
    <cfRule type="expression" priority="15" dxfId="13" stopIfTrue="1">
      <formula>(E8&gt;0)</formula>
    </cfRule>
  </conditionalFormatting>
  <hyperlinks>
    <hyperlink ref="F27" r:id="rId1" display="http://urlaubsplaner.jgm-software.com"/>
  </hyperlinks>
  <printOptions/>
  <pageMargins left="0.75" right="0.75" top="1" bottom="1" header="0.4921259845" footer="0.4921259845"/>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B1:CD127"/>
  <sheetViews>
    <sheetView showGridLines="0" showRowColHeaders="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11.421875" defaultRowHeight="12.75"/>
  <cols>
    <col min="1" max="1" width="2.00390625" style="36" customWidth="1"/>
    <col min="2" max="2" width="24.57421875" style="35" customWidth="1"/>
    <col min="3" max="4" width="4.8515625" style="81" customWidth="1"/>
    <col min="5" max="8" width="4.28125" style="36" customWidth="1"/>
    <col min="9" max="9" width="4.28125" style="37" customWidth="1"/>
    <col min="10" max="12" width="4.28125" style="36" customWidth="1"/>
    <col min="13" max="13" width="4.28125" style="37" customWidth="1"/>
    <col min="14" max="16" width="4.28125" style="36" customWidth="1"/>
    <col min="17" max="17" width="4.28125" style="37" customWidth="1"/>
    <col min="18" max="20" width="4.28125" style="36" customWidth="1"/>
    <col min="21" max="21" width="4.28125" style="37" customWidth="1"/>
    <col min="22" max="24" width="4.28125" style="36" customWidth="1"/>
    <col min="25" max="25" width="4.28125" style="37" customWidth="1"/>
    <col min="26" max="28" width="4.28125" style="36" customWidth="1"/>
    <col min="29" max="29" width="4.28125" style="37" customWidth="1"/>
    <col min="30" max="32" width="4.28125" style="36" customWidth="1"/>
    <col min="33" max="33" width="4.28125" style="37" customWidth="1"/>
    <col min="34" max="35" width="4.28125" style="36" customWidth="1"/>
    <col min="36" max="37" width="11.421875" style="36" customWidth="1"/>
    <col min="38" max="68" width="3.7109375" style="50" customWidth="1"/>
    <col min="69" max="16384" width="11.421875" style="36" customWidth="1"/>
  </cols>
  <sheetData>
    <row r="1" spans="34:35" ht="12.75">
      <c r="AH1" s="38"/>
      <c r="AI1" s="38">
        <v>3</v>
      </c>
    </row>
    <row r="2" spans="2:68" s="21" customFormat="1" ht="15.75">
      <c r="B2" s="39" t="str">
        <f>INDEX(monate,AI1,1)</f>
        <v>März</v>
      </c>
      <c r="C2" s="82"/>
      <c r="D2" s="82"/>
      <c r="E2" s="40"/>
      <c r="F2" s="40"/>
      <c r="G2" s="40"/>
      <c r="H2" s="40"/>
      <c r="I2" s="40"/>
      <c r="J2" s="40"/>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row>
    <row r="3" ht="12.75">
      <c r="B3" s="37"/>
    </row>
    <row r="4" spans="2:35" ht="60.75" customHeight="1">
      <c r="B4" s="41" t="s">
        <v>0</v>
      </c>
      <c r="C4" s="345" t="s">
        <v>13</v>
      </c>
      <c r="D4" s="345" t="s">
        <v>71</v>
      </c>
      <c r="E4" s="243">
        <f>DATE(sys!J16,AI1,1)</f>
        <v>41699</v>
      </c>
      <c r="F4" s="243">
        <f aca="true" t="shared" si="0" ref="F4:AI4">E4+1</f>
        <v>41700</v>
      </c>
      <c r="G4" s="243">
        <f t="shared" si="0"/>
        <v>41701</v>
      </c>
      <c r="H4" s="243">
        <f t="shared" si="0"/>
        <v>41702</v>
      </c>
      <c r="I4" s="243">
        <f t="shared" si="0"/>
        <v>41703</v>
      </c>
      <c r="J4" s="243">
        <f t="shared" si="0"/>
        <v>41704</v>
      </c>
      <c r="K4" s="243">
        <f t="shared" si="0"/>
        <v>41705</v>
      </c>
      <c r="L4" s="243">
        <f t="shared" si="0"/>
        <v>41706</v>
      </c>
      <c r="M4" s="243">
        <f t="shared" si="0"/>
        <v>41707</v>
      </c>
      <c r="N4" s="243">
        <f t="shared" si="0"/>
        <v>41708</v>
      </c>
      <c r="O4" s="243">
        <f t="shared" si="0"/>
        <v>41709</v>
      </c>
      <c r="P4" s="243">
        <f t="shared" si="0"/>
        <v>41710</v>
      </c>
      <c r="Q4" s="243">
        <f t="shared" si="0"/>
        <v>41711</v>
      </c>
      <c r="R4" s="243">
        <f t="shared" si="0"/>
        <v>41712</v>
      </c>
      <c r="S4" s="243">
        <f t="shared" si="0"/>
        <v>41713</v>
      </c>
      <c r="T4" s="243">
        <f t="shared" si="0"/>
        <v>41714</v>
      </c>
      <c r="U4" s="243">
        <f t="shared" si="0"/>
        <v>41715</v>
      </c>
      <c r="V4" s="243">
        <f t="shared" si="0"/>
        <v>41716</v>
      </c>
      <c r="W4" s="243">
        <f t="shared" si="0"/>
        <v>41717</v>
      </c>
      <c r="X4" s="243">
        <f t="shared" si="0"/>
        <v>41718</v>
      </c>
      <c r="Y4" s="243">
        <f t="shared" si="0"/>
        <v>41719</v>
      </c>
      <c r="Z4" s="243">
        <f t="shared" si="0"/>
        <v>41720</v>
      </c>
      <c r="AA4" s="243">
        <f t="shared" si="0"/>
        <v>41721</v>
      </c>
      <c r="AB4" s="243">
        <f t="shared" si="0"/>
        <v>41722</v>
      </c>
      <c r="AC4" s="243">
        <f t="shared" si="0"/>
        <v>41723</v>
      </c>
      <c r="AD4" s="243">
        <f t="shared" si="0"/>
        <v>41724</v>
      </c>
      <c r="AE4" s="243">
        <f t="shared" si="0"/>
        <v>41725</v>
      </c>
      <c r="AF4" s="243">
        <f t="shared" si="0"/>
        <v>41726</v>
      </c>
      <c r="AG4" s="243">
        <f t="shared" si="0"/>
        <v>41727</v>
      </c>
      <c r="AH4" s="243">
        <f t="shared" si="0"/>
        <v>41728</v>
      </c>
      <c r="AI4" s="244">
        <f t="shared" si="0"/>
        <v>41729</v>
      </c>
    </row>
    <row r="5" spans="2:35" ht="15.75" customHeight="1" hidden="1">
      <c r="B5" s="42" t="s">
        <v>14</v>
      </c>
      <c r="C5" s="346"/>
      <c r="D5" s="346"/>
      <c r="E5" s="43">
        <f aca="true" t="shared" si="1" ref="E5:AI5">COUNTIF(feiertage,E4)</f>
        <v>0</v>
      </c>
      <c r="F5" s="43">
        <f t="shared" si="1"/>
        <v>0</v>
      </c>
      <c r="G5" s="43">
        <f t="shared" si="1"/>
        <v>0</v>
      </c>
      <c r="H5" s="43">
        <f t="shared" si="1"/>
        <v>0</v>
      </c>
      <c r="I5" s="43">
        <f t="shared" si="1"/>
        <v>0</v>
      </c>
      <c r="J5" s="43">
        <f t="shared" si="1"/>
        <v>0</v>
      </c>
      <c r="K5" s="43">
        <f t="shared" si="1"/>
        <v>0</v>
      </c>
      <c r="L5" s="43">
        <f t="shared" si="1"/>
        <v>0</v>
      </c>
      <c r="M5" s="43">
        <f t="shared" si="1"/>
        <v>0</v>
      </c>
      <c r="N5" s="43">
        <f t="shared" si="1"/>
        <v>0</v>
      </c>
      <c r="O5" s="43">
        <f t="shared" si="1"/>
        <v>0</v>
      </c>
      <c r="P5" s="43">
        <f t="shared" si="1"/>
        <v>0</v>
      </c>
      <c r="Q5" s="43">
        <f t="shared" si="1"/>
        <v>0</v>
      </c>
      <c r="R5" s="43">
        <f t="shared" si="1"/>
        <v>0</v>
      </c>
      <c r="S5" s="43">
        <f t="shared" si="1"/>
        <v>0</v>
      </c>
      <c r="T5" s="43">
        <f t="shared" si="1"/>
        <v>0</v>
      </c>
      <c r="U5" s="43">
        <f t="shared" si="1"/>
        <v>0</v>
      </c>
      <c r="V5" s="43">
        <f t="shared" si="1"/>
        <v>0</v>
      </c>
      <c r="W5" s="43">
        <f t="shared" si="1"/>
        <v>0</v>
      </c>
      <c r="X5" s="43">
        <f t="shared" si="1"/>
        <v>0</v>
      </c>
      <c r="Y5" s="43">
        <f t="shared" si="1"/>
        <v>0</v>
      </c>
      <c r="Z5" s="43">
        <f t="shared" si="1"/>
        <v>0</v>
      </c>
      <c r="AA5" s="43">
        <f t="shared" si="1"/>
        <v>0</v>
      </c>
      <c r="AB5" s="43">
        <f t="shared" si="1"/>
        <v>0</v>
      </c>
      <c r="AC5" s="43">
        <f t="shared" si="1"/>
        <v>0</v>
      </c>
      <c r="AD5" s="43">
        <f t="shared" si="1"/>
        <v>0</v>
      </c>
      <c r="AE5" s="43">
        <f t="shared" si="1"/>
        <v>0</v>
      </c>
      <c r="AF5" s="43">
        <f t="shared" si="1"/>
        <v>0</v>
      </c>
      <c r="AG5" s="43">
        <f t="shared" si="1"/>
        <v>0</v>
      </c>
      <c r="AH5" s="43">
        <f t="shared" si="1"/>
        <v>0</v>
      </c>
      <c r="AI5" s="44">
        <f t="shared" si="1"/>
        <v>0</v>
      </c>
    </row>
    <row r="6" spans="2:35" ht="14.25" customHeight="1" hidden="1">
      <c r="B6" s="42" t="s">
        <v>28</v>
      </c>
      <c r="C6" s="346"/>
      <c r="D6" s="346"/>
      <c r="E6" s="43">
        <f aca="true" t="shared" si="2" ref="E6:AI6">WEEKDAY(E4,2)</f>
        <v>6</v>
      </c>
      <c r="F6" s="43">
        <f t="shared" si="2"/>
        <v>7</v>
      </c>
      <c r="G6" s="43">
        <f t="shared" si="2"/>
        <v>1</v>
      </c>
      <c r="H6" s="43">
        <f t="shared" si="2"/>
        <v>2</v>
      </c>
      <c r="I6" s="43">
        <f t="shared" si="2"/>
        <v>3</v>
      </c>
      <c r="J6" s="43">
        <f t="shared" si="2"/>
        <v>4</v>
      </c>
      <c r="K6" s="43">
        <f t="shared" si="2"/>
        <v>5</v>
      </c>
      <c r="L6" s="43">
        <f t="shared" si="2"/>
        <v>6</v>
      </c>
      <c r="M6" s="43">
        <f t="shared" si="2"/>
        <v>7</v>
      </c>
      <c r="N6" s="43">
        <f t="shared" si="2"/>
        <v>1</v>
      </c>
      <c r="O6" s="43">
        <f t="shared" si="2"/>
        <v>2</v>
      </c>
      <c r="P6" s="43">
        <f t="shared" si="2"/>
        <v>3</v>
      </c>
      <c r="Q6" s="43">
        <f t="shared" si="2"/>
        <v>4</v>
      </c>
      <c r="R6" s="43">
        <f t="shared" si="2"/>
        <v>5</v>
      </c>
      <c r="S6" s="43">
        <f t="shared" si="2"/>
        <v>6</v>
      </c>
      <c r="T6" s="43">
        <f t="shared" si="2"/>
        <v>7</v>
      </c>
      <c r="U6" s="43">
        <f t="shared" si="2"/>
        <v>1</v>
      </c>
      <c r="V6" s="43">
        <f t="shared" si="2"/>
        <v>2</v>
      </c>
      <c r="W6" s="43">
        <f t="shared" si="2"/>
        <v>3</v>
      </c>
      <c r="X6" s="43">
        <f t="shared" si="2"/>
        <v>4</v>
      </c>
      <c r="Y6" s="43">
        <f t="shared" si="2"/>
        <v>5</v>
      </c>
      <c r="Z6" s="43">
        <f t="shared" si="2"/>
        <v>6</v>
      </c>
      <c r="AA6" s="43">
        <f t="shared" si="2"/>
        <v>7</v>
      </c>
      <c r="AB6" s="43">
        <f t="shared" si="2"/>
        <v>1</v>
      </c>
      <c r="AC6" s="43">
        <f t="shared" si="2"/>
        <v>2</v>
      </c>
      <c r="AD6" s="43">
        <f t="shared" si="2"/>
        <v>3</v>
      </c>
      <c r="AE6" s="43">
        <f t="shared" si="2"/>
        <v>4</v>
      </c>
      <c r="AF6" s="43">
        <f t="shared" si="2"/>
        <v>5</v>
      </c>
      <c r="AG6" s="43">
        <f t="shared" si="2"/>
        <v>6</v>
      </c>
      <c r="AH6" s="43">
        <f t="shared" si="2"/>
        <v>7</v>
      </c>
      <c r="AI6" s="44">
        <f t="shared" si="2"/>
        <v>1</v>
      </c>
    </row>
    <row r="7" spans="2:68" ht="15.75" customHeight="1">
      <c r="B7" s="45"/>
      <c r="C7" s="346"/>
      <c r="D7" s="346"/>
      <c r="E7" s="194" t="str">
        <f>INDEX(sys!$B$16:$C$22,E$6,2)</f>
        <v>Sa</v>
      </c>
      <c r="F7" s="194" t="str">
        <f>INDEX(sys!$B$16:$C$22,F$6,2)</f>
        <v>So</v>
      </c>
      <c r="G7" s="194" t="str">
        <f>INDEX(sys!$B$16:$C$22,G$6,2)</f>
        <v>Mo</v>
      </c>
      <c r="H7" s="194" t="str">
        <f>INDEX(sys!$B$16:$C$22,H$6,2)</f>
        <v>Di</v>
      </c>
      <c r="I7" s="194" t="str">
        <f>INDEX(sys!$B$16:$C$22,I$6,2)</f>
        <v>Mi</v>
      </c>
      <c r="J7" s="194" t="str">
        <f>INDEX(sys!$B$16:$C$22,J$6,2)</f>
        <v>Do</v>
      </c>
      <c r="K7" s="194" t="str">
        <f>INDEX(sys!$B$16:$C$22,K$6,2)</f>
        <v>Fr</v>
      </c>
      <c r="L7" s="194" t="str">
        <f>INDEX(sys!$B$16:$C$22,L$6,2)</f>
        <v>Sa</v>
      </c>
      <c r="M7" s="194" t="str">
        <f>INDEX(sys!$B$16:$C$22,M$6,2)</f>
        <v>So</v>
      </c>
      <c r="N7" s="194" t="str">
        <f>INDEX(sys!$B$16:$C$22,N$6,2)</f>
        <v>Mo</v>
      </c>
      <c r="O7" s="194" t="str">
        <f>INDEX(sys!$B$16:$C$22,O$6,2)</f>
        <v>Di</v>
      </c>
      <c r="P7" s="194" t="str">
        <f>INDEX(sys!$B$16:$C$22,P$6,2)</f>
        <v>Mi</v>
      </c>
      <c r="Q7" s="194" t="str">
        <f>INDEX(sys!$B$16:$C$22,Q$6,2)</f>
        <v>Do</v>
      </c>
      <c r="R7" s="194" t="str">
        <f>INDEX(sys!$B$16:$C$22,R$6,2)</f>
        <v>Fr</v>
      </c>
      <c r="S7" s="194" t="str">
        <f>INDEX(sys!$B$16:$C$22,S$6,2)</f>
        <v>Sa</v>
      </c>
      <c r="T7" s="194" t="str">
        <f>INDEX(sys!$B$16:$C$22,T$6,2)</f>
        <v>So</v>
      </c>
      <c r="U7" s="194" t="str">
        <f>INDEX(sys!$B$16:$C$22,U$6,2)</f>
        <v>Mo</v>
      </c>
      <c r="V7" s="194" t="str">
        <f>INDEX(sys!$B$16:$C$22,V$6,2)</f>
        <v>Di</v>
      </c>
      <c r="W7" s="194" t="str">
        <f>INDEX(sys!$B$16:$C$22,W$6,2)</f>
        <v>Mi</v>
      </c>
      <c r="X7" s="194" t="str">
        <f>INDEX(sys!$B$16:$C$22,X$6,2)</f>
        <v>Do</v>
      </c>
      <c r="Y7" s="194" t="str">
        <f>INDEX(sys!$B$16:$C$22,Y$6,2)</f>
        <v>Fr</v>
      </c>
      <c r="Z7" s="194" t="str">
        <f>INDEX(sys!$B$16:$C$22,Z$6,2)</f>
        <v>Sa</v>
      </c>
      <c r="AA7" s="194" t="str">
        <f>INDEX(sys!$B$16:$C$22,AA$6,2)</f>
        <v>So</v>
      </c>
      <c r="AB7" s="194" t="str">
        <f>INDEX(sys!$B$16:$C$22,AB$6,2)</f>
        <v>Mo</v>
      </c>
      <c r="AC7" s="194" t="str">
        <f>INDEX(sys!$B$16:$C$22,AC$6,2)</f>
        <v>Di</v>
      </c>
      <c r="AD7" s="194" t="str">
        <f>INDEX(sys!$B$16:$C$22,AD$6,2)</f>
        <v>Mi</v>
      </c>
      <c r="AE7" s="194" t="str">
        <f>INDEX(sys!$B$16:$C$22,AE$6,2)</f>
        <v>Do</v>
      </c>
      <c r="AF7" s="194" t="str">
        <f>INDEX(sys!$B$16:$C$22,AF$6,2)</f>
        <v>Fr</v>
      </c>
      <c r="AG7" s="194" t="str">
        <f>INDEX(sys!$B$16:$C$22,AG$6,2)</f>
        <v>Sa</v>
      </c>
      <c r="AH7" s="194" t="str">
        <f>INDEX(sys!$B$16:$C$22,AH$6,2)</f>
        <v>So</v>
      </c>
      <c r="AI7" s="195" t="str">
        <f>INDEX(sys!$B$16:$C$22,AI$6,2)</f>
        <v>Mo</v>
      </c>
      <c r="AL7" s="50">
        <v>1</v>
      </c>
      <c r="AM7" s="50">
        <v>2</v>
      </c>
      <c r="AN7" s="50">
        <v>3</v>
      </c>
      <c r="AO7" s="50">
        <v>4</v>
      </c>
      <c r="AP7" s="50">
        <v>5</v>
      </c>
      <c r="AQ7" s="50">
        <v>6</v>
      </c>
      <c r="AR7" s="50">
        <v>7</v>
      </c>
      <c r="AS7" s="50">
        <v>8</v>
      </c>
      <c r="AT7" s="50">
        <v>9</v>
      </c>
      <c r="AU7" s="50">
        <v>10</v>
      </c>
      <c r="AV7" s="50">
        <v>11</v>
      </c>
      <c r="AW7" s="50">
        <v>12</v>
      </c>
      <c r="AX7" s="50">
        <v>13</v>
      </c>
      <c r="AY7" s="50">
        <v>14</v>
      </c>
      <c r="AZ7" s="50">
        <v>15</v>
      </c>
      <c r="BA7" s="50">
        <v>16</v>
      </c>
      <c r="BB7" s="50">
        <v>17</v>
      </c>
      <c r="BC7" s="50">
        <v>18</v>
      </c>
      <c r="BD7" s="50">
        <v>19</v>
      </c>
      <c r="BE7" s="50">
        <v>20</v>
      </c>
      <c r="BF7" s="50">
        <v>21</v>
      </c>
      <c r="BG7" s="50">
        <v>22</v>
      </c>
      <c r="BH7" s="50">
        <v>23</v>
      </c>
      <c r="BI7" s="50">
        <v>24</v>
      </c>
      <c r="BJ7" s="50">
        <v>25</v>
      </c>
      <c r="BK7" s="50">
        <v>26</v>
      </c>
      <c r="BL7" s="50">
        <v>27</v>
      </c>
      <c r="BM7" s="50">
        <v>28</v>
      </c>
      <c r="BN7" s="50">
        <v>29</v>
      </c>
      <c r="BO7" s="50">
        <v>30</v>
      </c>
      <c r="BP7" s="50">
        <v>31</v>
      </c>
    </row>
    <row r="8" spans="2:82" ht="12.75">
      <c r="B8" s="192"/>
      <c r="C8" s="347" t="s">
        <v>122</v>
      </c>
      <c r="D8" s="348"/>
      <c r="E8" s="199">
        <f>IF(OR(AND(E4&gt;Schulferien!$C8,E4&lt;Schulferien!$D8),AND(E4&gt;Schulferien!$E8,E4&lt;Schulferien!$F8),AND(E4&gt;Schulferien!$G8,E4&lt;Schulferien!$H8),AND(E4&gt;Schulferien!$I8,E4&lt;Schulferien!$J8),AND(E4&gt;Schulferien!$K8,E4&lt;Schulferien!$L8),AND(E4&gt;Schulferien!$M8,E4&lt;Schulferien!$N8),AND(E4&gt;Schulferien!$O8,E4&lt;Schulferien!$P8),AND(E4&gt;Schulferien!$Q8,E4&lt;Schulferien!$R8),AND(E4&gt;Schulferien!$S8,E4&lt;Schulferien!$T8),),1,0)</f>
        <v>0</v>
      </c>
      <c r="F8" s="199">
        <f>IF(OR(AND(F4&gt;Schulferien!$C8,F4&lt;Schulferien!$D8),AND(F4&gt;Schulferien!$E8,F4&lt;Schulferien!$F8),AND(F4&gt;Schulferien!$G8,F4&lt;Schulferien!$H8),AND(F4&gt;Schulferien!$I8,F4&lt;Schulferien!$J8),AND(F4&gt;Schulferien!$K8,F4&lt;Schulferien!$L8),AND(F4&gt;Schulferien!$M8,F4&lt;Schulferien!$N8),AND(F4&gt;Schulferien!$O8,F4&lt;Schulferien!$P8),AND(F4&gt;Schulferien!$Q8,F4&lt;Schulferien!$R8),AND(F4&gt;Schulferien!$S8,F4&lt;Schulferien!$T8),),1,0)</f>
        <v>0</v>
      </c>
      <c r="G8" s="199">
        <f>IF(OR(AND(G4&gt;Schulferien!$C8,G4&lt;Schulferien!$D8),AND(G4&gt;Schulferien!$E8,G4&lt;Schulferien!$F8),AND(G4&gt;Schulferien!$G8,G4&lt;Schulferien!$H8),AND(G4&gt;Schulferien!$I8,G4&lt;Schulferien!$J8),AND(G4&gt;Schulferien!$K8,G4&lt;Schulferien!$L8),AND(G4&gt;Schulferien!$M8,G4&lt;Schulferien!$N8),AND(G4&gt;Schulferien!$O8,G4&lt;Schulferien!$P8),AND(G4&gt;Schulferien!$Q8,G4&lt;Schulferien!$R8),AND(G4&gt;Schulferien!$S8,G4&lt;Schulferien!$T8),),1,0)</f>
        <v>0</v>
      </c>
      <c r="H8" s="199">
        <f>IF(OR(AND(H4&gt;Schulferien!$C8,H4&lt;Schulferien!$D8),AND(H4&gt;Schulferien!$E8,H4&lt;Schulferien!$F8),AND(H4&gt;Schulferien!$G8,H4&lt;Schulferien!$H8),AND(H4&gt;Schulferien!$I8,H4&lt;Schulferien!$J8),AND(H4&gt;Schulferien!$K8,H4&lt;Schulferien!$L8),AND(H4&gt;Schulferien!$M8,H4&lt;Schulferien!$N8),AND(H4&gt;Schulferien!$O8,H4&lt;Schulferien!$P8),AND(H4&gt;Schulferien!$Q8,H4&lt;Schulferien!$R8),AND(H4&gt;Schulferien!$S8,H4&lt;Schulferien!$T8),),1,0)</f>
        <v>0</v>
      </c>
      <c r="I8" s="199">
        <f>IF(OR(AND(I4&gt;Schulferien!$C8,I4&lt;Schulferien!$D8),AND(I4&gt;Schulferien!$E8,I4&lt;Schulferien!$F8),AND(I4&gt;Schulferien!$G8,I4&lt;Schulferien!$H8),AND(I4&gt;Schulferien!$I8,I4&lt;Schulferien!$J8),AND(I4&gt;Schulferien!$K8,I4&lt;Schulferien!$L8),AND(I4&gt;Schulferien!$M8,I4&lt;Schulferien!$N8),AND(I4&gt;Schulferien!$O8,I4&lt;Schulferien!$P8),AND(I4&gt;Schulferien!$Q8,I4&lt;Schulferien!$R8),AND(I4&gt;Schulferien!$S8,I4&lt;Schulferien!$T8),),1,0)</f>
        <v>0</v>
      </c>
      <c r="J8" s="199">
        <f>IF(OR(AND(J4&gt;Schulferien!$C8,J4&lt;Schulferien!$D8),AND(J4&gt;Schulferien!$E8,J4&lt;Schulferien!$F8),AND(J4&gt;Schulferien!$G8,J4&lt;Schulferien!$H8),AND(J4&gt;Schulferien!$I8,J4&lt;Schulferien!$J8),AND(J4&gt;Schulferien!$K8,J4&lt;Schulferien!$L8),AND(J4&gt;Schulferien!$M8,J4&lt;Schulferien!$N8),AND(J4&gt;Schulferien!$O8,J4&lt;Schulferien!$P8),AND(J4&gt;Schulferien!$Q8,J4&lt;Schulferien!$R8),AND(J4&gt;Schulferien!$S8,J4&lt;Schulferien!$T8),),1,0)</f>
        <v>0</v>
      </c>
      <c r="K8" s="199">
        <f>IF(OR(AND(K4&gt;Schulferien!$C8,K4&lt;Schulferien!$D8),AND(K4&gt;Schulferien!$E8,K4&lt;Schulferien!$F8),AND(K4&gt;Schulferien!$G8,K4&lt;Schulferien!$H8),AND(K4&gt;Schulferien!$I8,K4&lt;Schulferien!$J8),AND(K4&gt;Schulferien!$K8,K4&lt;Schulferien!$L8),AND(K4&gt;Schulferien!$M8,K4&lt;Schulferien!$N8),AND(K4&gt;Schulferien!$O8,K4&lt;Schulferien!$P8),AND(K4&gt;Schulferien!$Q8,K4&lt;Schulferien!$R8),AND(K4&gt;Schulferien!$S8,K4&lt;Schulferien!$T8),),1,0)</f>
        <v>0</v>
      </c>
      <c r="L8" s="199">
        <f>IF(OR(AND(L4&gt;Schulferien!$C8,L4&lt;Schulferien!$D8),AND(L4&gt;Schulferien!$E8,L4&lt;Schulferien!$F8),AND(L4&gt;Schulferien!$G8,L4&lt;Schulferien!$H8),AND(L4&gt;Schulferien!$I8,L4&lt;Schulferien!$J8),AND(L4&gt;Schulferien!$K8,L4&lt;Schulferien!$L8),AND(L4&gt;Schulferien!$M8,L4&lt;Schulferien!$N8),AND(L4&gt;Schulferien!$O8,L4&lt;Schulferien!$P8),AND(L4&gt;Schulferien!$Q8,L4&lt;Schulferien!$R8),AND(L4&gt;Schulferien!$S8,L4&lt;Schulferien!$T8),),1,0)</f>
        <v>0</v>
      </c>
      <c r="M8" s="199">
        <f>IF(OR(AND(M4&gt;Schulferien!$C8,M4&lt;Schulferien!$D8),AND(M4&gt;Schulferien!$E8,M4&lt;Schulferien!$F8),AND(M4&gt;Schulferien!$G8,M4&lt;Schulferien!$H8),AND(M4&gt;Schulferien!$I8,M4&lt;Schulferien!$J8),AND(M4&gt;Schulferien!$K8,M4&lt;Schulferien!$L8),AND(M4&gt;Schulferien!$M8,M4&lt;Schulferien!$N8),AND(M4&gt;Schulferien!$O8,M4&lt;Schulferien!$P8),AND(M4&gt;Schulferien!$Q8,M4&lt;Schulferien!$R8),AND(M4&gt;Schulferien!$S8,M4&lt;Schulferien!$T8),),1,0)</f>
        <v>0</v>
      </c>
      <c r="N8" s="199">
        <f>IF(OR(AND(N4&gt;Schulferien!$C8,N4&lt;Schulferien!$D8),AND(N4&gt;Schulferien!$E8,N4&lt;Schulferien!$F8),AND(N4&gt;Schulferien!$G8,N4&lt;Schulferien!$H8),AND(N4&gt;Schulferien!$I8,N4&lt;Schulferien!$J8),AND(N4&gt;Schulferien!$K8,N4&lt;Schulferien!$L8),AND(N4&gt;Schulferien!$M8,N4&lt;Schulferien!$N8),AND(N4&gt;Schulferien!$O8,N4&lt;Schulferien!$P8),AND(N4&gt;Schulferien!$Q8,N4&lt;Schulferien!$R8),AND(N4&gt;Schulferien!$S8,N4&lt;Schulferien!$T8),),1,0)</f>
        <v>0</v>
      </c>
      <c r="O8" s="199">
        <f>IF(OR(AND(O4&gt;Schulferien!$C8,O4&lt;Schulferien!$D8),AND(O4&gt;Schulferien!$E8,O4&lt;Schulferien!$F8),AND(O4&gt;Schulferien!$G8,O4&lt;Schulferien!$H8),AND(O4&gt;Schulferien!$I8,O4&lt;Schulferien!$J8),AND(O4&gt;Schulferien!$K8,O4&lt;Schulferien!$L8),AND(O4&gt;Schulferien!$M8,O4&lt;Schulferien!$N8),AND(O4&gt;Schulferien!$O8,O4&lt;Schulferien!$P8),AND(O4&gt;Schulferien!$Q8,O4&lt;Schulferien!$R8),AND(O4&gt;Schulferien!$S8,O4&lt;Schulferien!$T8),),1,0)</f>
        <v>0</v>
      </c>
      <c r="P8" s="199">
        <f>IF(OR(AND(P4&gt;Schulferien!$C8,P4&lt;Schulferien!$D8),AND(P4&gt;Schulferien!$E8,P4&lt;Schulferien!$F8),AND(P4&gt;Schulferien!$G8,P4&lt;Schulferien!$H8),AND(P4&gt;Schulferien!$I8,P4&lt;Schulferien!$J8),AND(P4&gt;Schulferien!$K8,P4&lt;Schulferien!$L8),AND(P4&gt;Schulferien!$M8,P4&lt;Schulferien!$N8),AND(P4&gt;Schulferien!$O8,P4&lt;Schulferien!$P8),AND(P4&gt;Schulferien!$Q8,P4&lt;Schulferien!$R8),AND(P4&gt;Schulferien!$S8,P4&lt;Schulferien!$T8),),1,0)</f>
        <v>0</v>
      </c>
      <c r="Q8" s="199">
        <f>IF(OR(AND(Q4&gt;Schulferien!$C8,Q4&lt;Schulferien!$D8),AND(Q4&gt;Schulferien!$E8,Q4&lt;Schulferien!$F8),AND(Q4&gt;Schulferien!$G8,Q4&lt;Schulferien!$H8),AND(Q4&gt;Schulferien!$I8,Q4&lt;Schulferien!$J8),AND(Q4&gt;Schulferien!$K8,Q4&lt;Schulferien!$L8),AND(Q4&gt;Schulferien!$M8,Q4&lt;Schulferien!$N8),AND(Q4&gt;Schulferien!$O8,Q4&lt;Schulferien!$P8),AND(Q4&gt;Schulferien!$Q8,Q4&lt;Schulferien!$R8),AND(Q4&gt;Schulferien!$S8,Q4&lt;Schulferien!$T8),),1,0)</f>
        <v>0</v>
      </c>
      <c r="R8" s="199">
        <f>IF(OR(AND(R4&gt;Schulferien!$C8,R4&lt;Schulferien!$D8),AND(R4&gt;Schulferien!$E8,R4&lt;Schulferien!$F8),AND(R4&gt;Schulferien!$G8,R4&lt;Schulferien!$H8),AND(R4&gt;Schulferien!$I8,R4&lt;Schulferien!$J8),AND(R4&gt;Schulferien!$K8,R4&lt;Schulferien!$L8),AND(R4&gt;Schulferien!$M8,R4&lt;Schulferien!$N8),AND(R4&gt;Schulferien!$O8,R4&lt;Schulferien!$P8),AND(R4&gt;Schulferien!$Q8,R4&lt;Schulferien!$R8),AND(R4&gt;Schulferien!$S8,R4&lt;Schulferien!$T8),),1,0)</f>
        <v>0</v>
      </c>
      <c r="S8" s="199">
        <f>IF(OR(AND(S4&gt;Schulferien!$C8,S4&lt;Schulferien!$D8),AND(S4&gt;Schulferien!$E8,S4&lt;Schulferien!$F8),AND(S4&gt;Schulferien!$G8,S4&lt;Schulferien!$H8),AND(S4&gt;Schulferien!$I8,S4&lt;Schulferien!$J8),AND(S4&gt;Schulferien!$K8,S4&lt;Schulferien!$L8),AND(S4&gt;Schulferien!$M8,S4&lt;Schulferien!$N8),AND(S4&gt;Schulferien!$O8,S4&lt;Schulferien!$P8),AND(S4&gt;Schulferien!$Q8,S4&lt;Schulferien!$R8),AND(S4&gt;Schulferien!$S8,S4&lt;Schulferien!$T8),),1,0)</f>
        <v>0</v>
      </c>
      <c r="T8" s="199">
        <f>IF(OR(AND(T4&gt;Schulferien!$C8,T4&lt;Schulferien!$D8),AND(T4&gt;Schulferien!$E8,T4&lt;Schulferien!$F8),AND(T4&gt;Schulferien!$G8,T4&lt;Schulferien!$H8),AND(T4&gt;Schulferien!$I8,T4&lt;Schulferien!$J8),AND(T4&gt;Schulferien!$K8,T4&lt;Schulferien!$L8),AND(T4&gt;Schulferien!$M8,T4&lt;Schulferien!$N8),AND(T4&gt;Schulferien!$O8,T4&lt;Schulferien!$P8),AND(T4&gt;Schulferien!$Q8,T4&lt;Schulferien!$R8),AND(T4&gt;Schulferien!$S8,T4&lt;Schulferien!$T8),),1,0)</f>
        <v>0</v>
      </c>
      <c r="U8" s="199">
        <f>IF(OR(AND(U4&gt;Schulferien!$C8,U4&lt;Schulferien!$D8),AND(U4&gt;Schulferien!$E8,U4&lt;Schulferien!$F8),AND(U4&gt;Schulferien!$G8,U4&lt;Schulferien!$H8),AND(U4&gt;Schulferien!$I8,U4&lt;Schulferien!$J8),AND(U4&gt;Schulferien!$K8,U4&lt;Schulferien!$L8),AND(U4&gt;Schulferien!$M8,U4&lt;Schulferien!$N8),AND(U4&gt;Schulferien!$O8,U4&lt;Schulferien!$P8),AND(U4&gt;Schulferien!$Q8,U4&lt;Schulferien!$R8),AND(U4&gt;Schulferien!$S8,U4&lt;Schulferien!$T8),),1,0)</f>
        <v>0</v>
      </c>
      <c r="V8" s="199">
        <f>IF(OR(AND(V4&gt;Schulferien!$C8,V4&lt;Schulferien!$D8),AND(V4&gt;Schulferien!$E8,V4&lt;Schulferien!$F8),AND(V4&gt;Schulferien!$G8,V4&lt;Schulferien!$H8),AND(V4&gt;Schulferien!$I8,V4&lt;Schulferien!$J8),AND(V4&gt;Schulferien!$K8,V4&lt;Schulferien!$L8),AND(V4&gt;Schulferien!$M8,V4&lt;Schulferien!$N8),AND(V4&gt;Schulferien!$O8,V4&lt;Schulferien!$P8),AND(V4&gt;Schulferien!$Q8,V4&lt;Schulferien!$R8),AND(V4&gt;Schulferien!$S8,V4&lt;Schulferien!$T8),),1,0)</f>
        <v>0</v>
      </c>
      <c r="W8" s="199">
        <f>IF(OR(AND(W4&gt;Schulferien!$C8,W4&lt;Schulferien!$D8),AND(W4&gt;Schulferien!$E8,W4&lt;Schulferien!$F8),AND(W4&gt;Schulferien!$G8,W4&lt;Schulferien!$H8),AND(W4&gt;Schulferien!$I8,W4&lt;Schulferien!$J8),AND(W4&gt;Schulferien!$K8,W4&lt;Schulferien!$L8),AND(W4&gt;Schulferien!$M8,W4&lt;Schulferien!$N8),AND(W4&gt;Schulferien!$O8,W4&lt;Schulferien!$P8),AND(W4&gt;Schulferien!$Q8,W4&lt;Schulferien!$R8),AND(W4&gt;Schulferien!$S8,W4&lt;Schulferien!$T8),),1,0)</f>
        <v>0</v>
      </c>
      <c r="X8" s="199">
        <f>IF(OR(AND(X4&gt;Schulferien!$C8,X4&lt;Schulferien!$D8),AND(X4&gt;Schulferien!$E8,X4&lt;Schulferien!$F8),AND(X4&gt;Schulferien!$G8,X4&lt;Schulferien!$H8),AND(X4&gt;Schulferien!$I8,X4&lt;Schulferien!$J8),AND(X4&gt;Schulferien!$K8,X4&lt;Schulferien!$L8),AND(X4&gt;Schulferien!$M8,X4&lt;Schulferien!$N8),AND(X4&gt;Schulferien!$O8,X4&lt;Schulferien!$P8),AND(X4&gt;Schulferien!$Q8,X4&lt;Schulferien!$R8),AND(X4&gt;Schulferien!$S8,X4&lt;Schulferien!$T8),),1,0)</f>
        <v>0</v>
      </c>
      <c r="Y8" s="199">
        <f>IF(OR(AND(Y4&gt;Schulferien!$C8,Y4&lt;Schulferien!$D8),AND(Y4&gt;Schulferien!$E8,Y4&lt;Schulferien!$F8),AND(Y4&gt;Schulferien!$G8,Y4&lt;Schulferien!$H8),AND(Y4&gt;Schulferien!$I8,Y4&lt;Schulferien!$J8),AND(Y4&gt;Schulferien!$K8,Y4&lt;Schulferien!$L8),AND(Y4&gt;Schulferien!$M8,Y4&lt;Schulferien!$N8),AND(Y4&gt;Schulferien!$O8,Y4&lt;Schulferien!$P8),AND(Y4&gt;Schulferien!$Q8,Y4&lt;Schulferien!$R8),AND(Y4&gt;Schulferien!$S8,Y4&lt;Schulferien!$T8),),1,0)</f>
        <v>0</v>
      </c>
      <c r="Z8" s="199">
        <f>IF(OR(AND(Z4&gt;Schulferien!$C8,Z4&lt;Schulferien!$D8),AND(Z4&gt;Schulferien!$E8,Z4&lt;Schulferien!$F8),AND(Z4&gt;Schulferien!$G8,Z4&lt;Schulferien!$H8),AND(Z4&gt;Schulferien!$I8,Z4&lt;Schulferien!$J8),AND(Z4&gt;Schulferien!$K8,Z4&lt;Schulferien!$L8),AND(Z4&gt;Schulferien!$M8,Z4&lt;Schulferien!$N8),AND(Z4&gt;Schulferien!$O8,Z4&lt;Schulferien!$P8),AND(Z4&gt;Schulferien!$Q8,Z4&lt;Schulferien!$R8),AND(Z4&gt;Schulferien!$S8,Z4&lt;Schulferien!$T8),),1,0)</f>
        <v>0</v>
      </c>
      <c r="AA8" s="199">
        <f>IF(OR(AND(AA4&gt;Schulferien!$C8,AA4&lt;Schulferien!$D8),AND(AA4&gt;Schulferien!$E8,AA4&lt;Schulferien!$F8),AND(AA4&gt;Schulferien!$G8,AA4&lt;Schulferien!$H8),AND(AA4&gt;Schulferien!$I8,AA4&lt;Schulferien!$J8),AND(AA4&gt;Schulferien!$K8,AA4&lt;Schulferien!$L8),AND(AA4&gt;Schulferien!$M8,AA4&lt;Schulferien!$N8),AND(AA4&gt;Schulferien!$O8,AA4&lt;Schulferien!$P8),AND(AA4&gt;Schulferien!$Q8,AA4&lt;Schulferien!$R8),AND(AA4&gt;Schulferien!$S8,AA4&lt;Schulferien!$T8),),1,0)</f>
        <v>0</v>
      </c>
      <c r="AB8" s="199">
        <f>IF(OR(AND(AB4&gt;Schulferien!$C8,AB4&lt;Schulferien!$D8),AND(AB4&gt;Schulferien!$E8,AB4&lt;Schulferien!$F8),AND(AB4&gt;Schulferien!$G8,AB4&lt;Schulferien!$H8),AND(AB4&gt;Schulferien!$I8,AB4&lt;Schulferien!$J8),AND(AB4&gt;Schulferien!$K8,AB4&lt;Schulferien!$L8),AND(AB4&gt;Schulferien!$M8,AB4&lt;Schulferien!$N8),AND(AB4&gt;Schulferien!$O8,AB4&lt;Schulferien!$P8),AND(AB4&gt;Schulferien!$Q8,AB4&lt;Schulferien!$R8),AND(AB4&gt;Schulferien!$S8,AB4&lt;Schulferien!$T8),),1,0)</f>
        <v>0</v>
      </c>
      <c r="AC8" s="199">
        <f>IF(OR(AND(AC4&gt;Schulferien!$C8,AC4&lt;Schulferien!$D8),AND(AC4&gt;Schulferien!$E8,AC4&lt;Schulferien!$F8),AND(AC4&gt;Schulferien!$G8,AC4&lt;Schulferien!$H8),AND(AC4&gt;Schulferien!$I8,AC4&lt;Schulferien!$J8),AND(AC4&gt;Schulferien!$K8,AC4&lt;Schulferien!$L8),AND(AC4&gt;Schulferien!$M8,AC4&lt;Schulferien!$N8),AND(AC4&gt;Schulferien!$O8,AC4&lt;Schulferien!$P8),AND(AC4&gt;Schulferien!$Q8,AC4&lt;Schulferien!$R8),AND(AC4&gt;Schulferien!$S8,AC4&lt;Schulferien!$T8),),1,0)</f>
        <v>0</v>
      </c>
      <c r="AD8" s="199">
        <f>IF(OR(AND(AD4&gt;Schulferien!$C8,AD4&lt;Schulferien!$D8),AND(AD4&gt;Schulferien!$E8,AD4&lt;Schulferien!$F8),AND(AD4&gt;Schulferien!$G8,AD4&lt;Schulferien!$H8),AND(AD4&gt;Schulferien!$I8,AD4&lt;Schulferien!$J8),AND(AD4&gt;Schulferien!$K8,AD4&lt;Schulferien!$L8),AND(AD4&gt;Schulferien!$M8,AD4&lt;Schulferien!$N8),AND(AD4&gt;Schulferien!$O8,AD4&lt;Schulferien!$P8),AND(AD4&gt;Schulferien!$Q8,AD4&lt;Schulferien!$R8),AND(AD4&gt;Schulferien!$S8,AD4&lt;Schulferien!$T8),),1,0)</f>
        <v>0</v>
      </c>
      <c r="AE8" s="199">
        <f>IF(OR(AND(AE4&gt;Schulferien!$C8,AE4&lt;Schulferien!$D8),AND(AE4&gt;Schulferien!$E8,AE4&lt;Schulferien!$F8),AND(AE4&gt;Schulferien!$G8,AE4&lt;Schulferien!$H8),AND(AE4&gt;Schulferien!$I8,AE4&lt;Schulferien!$J8),AND(AE4&gt;Schulferien!$K8,AE4&lt;Schulferien!$L8),AND(AE4&gt;Schulferien!$M8,AE4&lt;Schulferien!$N8),AND(AE4&gt;Schulferien!$O8,AE4&lt;Schulferien!$P8),AND(AE4&gt;Schulferien!$Q8,AE4&lt;Schulferien!$R8),AND(AE4&gt;Schulferien!$S8,AE4&lt;Schulferien!$T8),),1,0)</f>
        <v>0</v>
      </c>
      <c r="AF8" s="199">
        <f>IF(OR(AND(AF4&gt;Schulferien!$C8,AF4&lt;Schulferien!$D8),AND(AF4&gt;Schulferien!$E8,AF4&lt;Schulferien!$F8),AND(AF4&gt;Schulferien!$G8,AF4&lt;Schulferien!$H8),AND(AF4&gt;Schulferien!$I8,AF4&lt;Schulferien!$J8),AND(AF4&gt;Schulferien!$K8,AF4&lt;Schulferien!$L8),AND(AF4&gt;Schulferien!$M8,AF4&lt;Schulferien!$N8),AND(AF4&gt;Schulferien!$O8,AF4&lt;Schulferien!$P8),AND(AF4&gt;Schulferien!$Q8,AF4&lt;Schulferien!$R8),AND(AF4&gt;Schulferien!$S8,AF4&lt;Schulferien!$T8),),1,0)</f>
        <v>0</v>
      </c>
      <c r="AG8" s="199">
        <f>IF(OR(AND(AG4&gt;Schulferien!$C8,AG4&lt;Schulferien!$D8),AND(AG4&gt;Schulferien!$E8,AG4&lt;Schulferien!$F8),AND(AG4&gt;Schulferien!$G8,AG4&lt;Schulferien!$H8),AND(AG4&gt;Schulferien!$I8,AG4&lt;Schulferien!$J8),AND(AG4&gt;Schulferien!$K8,AG4&lt;Schulferien!$L8),AND(AG4&gt;Schulferien!$M8,AG4&lt;Schulferien!$N8),AND(AG4&gt;Schulferien!$O8,AG4&lt;Schulferien!$P8),AND(AG4&gt;Schulferien!$Q8,AG4&lt;Schulferien!$R8),AND(AG4&gt;Schulferien!$S8,AG4&lt;Schulferien!$T8),),1,0)</f>
        <v>0</v>
      </c>
      <c r="AH8" s="199">
        <f>IF(OR(AND(AH4&gt;Schulferien!$C8,AH4&lt;Schulferien!$D8),AND(AH4&gt;Schulferien!$E8,AH4&lt;Schulferien!$F8),AND(AH4&gt;Schulferien!$G8,AH4&lt;Schulferien!$H8),AND(AH4&gt;Schulferien!$I8,AH4&lt;Schulferien!$J8),AND(AH4&gt;Schulferien!$K8,AH4&lt;Schulferien!$L8),AND(AH4&gt;Schulferien!$M8,AH4&lt;Schulferien!$N8),AND(AH4&gt;Schulferien!$O8,AH4&lt;Schulferien!$P8),AND(AH4&gt;Schulferien!$Q8,AH4&lt;Schulferien!$R8),AND(AH4&gt;Schulferien!$S8,AH4&lt;Schulferien!$T8),),1,0)</f>
        <v>0</v>
      </c>
      <c r="AI8" s="200">
        <f>IF(OR(AND(AI4&gt;Schulferien!$C8,AI4&lt;Schulferien!$D8),AND(AI4&gt;Schulferien!$E8,AI4&lt;Schulferien!$F8),AND(AI4&gt;Schulferien!$G8,AI4&lt;Schulferien!$H8),AND(AI4&gt;Schulferien!$I8,AI4&lt;Schulferien!$J8),AND(AI4&gt;Schulferien!$K8,AI4&lt;Schulferien!$L8),AND(AI4&gt;Schulferien!$M8,AI4&lt;Schulferien!$N8),AND(AI4&gt;Schulferien!$O8,AI4&lt;Schulferien!$P8),AND(AI4&gt;Schulferien!$Q8,AI4&lt;Schulferien!$R8),AND(AI4&gt;Schulferien!$S8,AI4&lt;Schulferien!$T8),),1,0)</f>
        <v>0</v>
      </c>
      <c r="AJ8" s="193" t="s">
        <v>123</v>
      </c>
      <c r="AK8" s="50"/>
      <c r="BQ8" s="50"/>
      <c r="BR8" s="50"/>
      <c r="BS8" s="50"/>
      <c r="BT8" s="50"/>
      <c r="BU8" s="50"/>
      <c r="BV8" s="50"/>
      <c r="BW8" s="50"/>
      <c r="BX8" s="50"/>
      <c r="BY8" s="50"/>
      <c r="BZ8" s="50"/>
      <c r="CA8" s="50"/>
      <c r="CB8" s="50"/>
      <c r="CC8" s="50"/>
      <c r="CD8" s="50"/>
    </row>
    <row r="9" spans="2:68" ht="12.75">
      <c r="B9" s="52" t="str">
        <f aca="true" t="shared" si="3" ref="B9:B20">AK9</f>
        <v>Markus Engel</v>
      </c>
      <c r="C9" s="105">
        <f aca="true" t="shared" si="4" ref="C9:C20">C73</f>
        <v>0</v>
      </c>
      <c r="D9" s="105">
        <f>SUM(AL9:BP9)</f>
        <v>0</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7"/>
      <c r="AJ9" s="46">
        <f>IF(ISBLANK(Mitarbeiter!B6),"",Mitarbeiter!B6+1)</f>
        <v>6</v>
      </c>
      <c r="AK9" s="46" t="str">
        <f>IF(ISBLANK(Mitarbeiter!C6),"",Mitarbeiter!C6)</f>
        <v>Markus Engel</v>
      </c>
      <c r="AL9" s="46">
        <f>IF(AND(E9="k",E$5=0,E$6&lt;$AJ9),IF(CODE(E9)=75,0.5,1),0)</f>
        <v>0</v>
      </c>
      <c r="AM9" s="46">
        <f aca="true" t="shared" si="5" ref="AM9:AM20">IF(AND(F9="k",F$5=0,F$6&lt;$AJ9),IF(CODE(F9)=75,0.5,1),0)</f>
        <v>0</v>
      </c>
      <c r="AN9" s="46">
        <f aca="true" t="shared" si="6" ref="AN9:AN20">IF(AND(G9="k",G$5=0,G$6&lt;$AJ9),IF(CODE(G9)=75,0.5,1),0)</f>
        <v>0</v>
      </c>
      <c r="AO9" s="46">
        <f aca="true" t="shared" si="7" ref="AO9:AO20">IF(AND(H9="k",H$5=0,H$6&lt;$AJ9),IF(CODE(H9)=75,0.5,1),0)</f>
        <v>0</v>
      </c>
      <c r="AP9" s="46">
        <f aca="true" t="shared" si="8" ref="AP9:AP20">IF(AND(I9="k",I$5=0,I$6&lt;$AJ9),IF(CODE(I9)=75,0.5,1),0)</f>
        <v>0</v>
      </c>
      <c r="AQ9" s="46">
        <f aca="true" t="shared" si="9" ref="AQ9:AQ20">IF(AND(J9="k",J$5=0,J$6&lt;$AJ9),IF(CODE(J9)=75,0.5,1),0)</f>
        <v>0</v>
      </c>
      <c r="AR9" s="46">
        <f aca="true" t="shared" si="10" ref="AR9:AR20">IF(AND(K9="k",K$5=0,K$6&lt;$AJ9),IF(CODE(K9)=75,0.5,1),0)</f>
        <v>0</v>
      </c>
      <c r="AS9" s="46">
        <f aca="true" t="shared" si="11" ref="AS9:AS20">IF(AND(L9="k",L$5=0,L$6&lt;$AJ9),IF(CODE(L9)=75,0.5,1),0)</f>
        <v>0</v>
      </c>
      <c r="AT9" s="46">
        <f aca="true" t="shared" si="12" ref="AT9:AT20">IF(AND(M9="k",M$5=0,M$6&lt;$AJ9),IF(CODE(M9)=75,0.5,1),0)</f>
        <v>0</v>
      </c>
      <c r="AU9" s="46">
        <f aca="true" t="shared" si="13" ref="AU9:AU20">IF(AND(N9="k",N$5=0,N$6&lt;$AJ9),IF(CODE(N9)=75,0.5,1),0)</f>
        <v>0</v>
      </c>
      <c r="AV9" s="46">
        <f aca="true" t="shared" si="14" ref="AV9:AV20">IF(AND(O9="k",O$5=0,O$6&lt;$AJ9),IF(CODE(O9)=75,0.5,1),0)</f>
        <v>0</v>
      </c>
      <c r="AW9" s="46">
        <f aca="true" t="shared" si="15" ref="AW9:AW20">IF(AND(P9="k",P$5=0,P$6&lt;$AJ9),IF(CODE(P9)=75,0.5,1),0)</f>
        <v>0</v>
      </c>
      <c r="AX9" s="46">
        <f aca="true" t="shared" si="16" ref="AX9:AX20">IF(AND(Q9="k",Q$5=0,Q$6&lt;$AJ9),IF(CODE(Q9)=75,0.5,1),0)</f>
        <v>0</v>
      </c>
      <c r="AY9" s="46">
        <f aca="true" t="shared" si="17" ref="AY9:AY20">IF(AND(R9="k",R$5=0,R$6&lt;$AJ9),IF(CODE(R9)=75,0.5,1),0)</f>
        <v>0</v>
      </c>
      <c r="AZ9" s="46">
        <f aca="true" t="shared" si="18" ref="AZ9:AZ20">IF(AND(S9="k",S$5=0,S$6&lt;$AJ9),IF(CODE(S9)=75,0.5,1),0)</f>
        <v>0</v>
      </c>
      <c r="BA9" s="46">
        <f aca="true" t="shared" si="19" ref="BA9:BA20">IF(AND(T9="k",T$5=0,T$6&lt;$AJ9),IF(CODE(T9)=75,0.5,1),0)</f>
        <v>0</v>
      </c>
      <c r="BB9" s="46">
        <f aca="true" t="shared" si="20" ref="BB9:BB20">IF(AND(U9="k",U$5=0,U$6&lt;$AJ9),IF(CODE(U9)=75,0.5,1),0)</f>
        <v>0</v>
      </c>
      <c r="BC9" s="46">
        <f aca="true" t="shared" si="21" ref="BC9:BC20">IF(AND(V9="k",V$5=0,V$6&lt;$AJ9),IF(CODE(V9)=75,0.5,1),0)</f>
        <v>0</v>
      </c>
      <c r="BD9" s="46">
        <f aca="true" t="shared" si="22" ref="BD9:BD20">IF(AND(W9="k",W$5=0,W$6&lt;$AJ9),IF(CODE(W9)=75,0.5,1),0)</f>
        <v>0</v>
      </c>
      <c r="BE9" s="46">
        <f aca="true" t="shared" si="23" ref="BE9:BE20">IF(AND(X9="k",X$5=0,X$6&lt;$AJ9),IF(CODE(X9)=75,0.5,1),0)</f>
        <v>0</v>
      </c>
      <c r="BF9" s="46">
        <f aca="true" t="shared" si="24" ref="BF9:BF20">IF(AND(Y9="k",Y$5=0,Y$6&lt;$AJ9),IF(CODE(Y9)=75,0.5,1),0)</f>
        <v>0</v>
      </c>
      <c r="BG9" s="46">
        <f aca="true" t="shared" si="25" ref="BG9:BG20">IF(AND(Z9="k",Z$5=0,Z$6&lt;$AJ9),IF(CODE(Z9)=75,0.5,1),0)</f>
        <v>0</v>
      </c>
      <c r="BH9" s="46">
        <f aca="true" t="shared" si="26" ref="BH9:BH20">IF(AND(AA9="k",AA$5=0,AA$6&lt;$AJ9),IF(CODE(AA9)=75,0.5,1),0)</f>
        <v>0</v>
      </c>
      <c r="BI9" s="46">
        <f aca="true" t="shared" si="27" ref="BI9:BI20">IF(AND(AB9="k",AB$5=0,AB$6&lt;$AJ9),IF(CODE(AB9)=75,0.5,1),0)</f>
        <v>0</v>
      </c>
      <c r="BJ9" s="46">
        <f aca="true" t="shared" si="28" ref="BJ9:BJ20">IF(AND(AC9="k",AC$5=0,AC$6&lt;$AJ9),IF(CODE(AC9)=75,0.5,1),0)</f>
        <v>0</v>
      </c>
      <c r="BK9" s="46">
        <f aca="true" t="shared" si="29" ref="BK9:BK20">IF(AND(AD9="k",AD$5=0,AD$6&lt;$AJ9),IF(CODE(AD9)=75,0.5,1),0)</f>
        <v>0</v>
      </c>
      <c r="BL9" s="46">
        <f aca="true" t="shared" si="30" ref="BL9:BL20">IF(AND(AE9="k",AE$5=0,AE$6&lt;$AJ9),IF(CODE(AE9)=75,0.5,1),0)</f>
        <v>0</v>
      </c>
      <c r="BM9" s="46">
        <f aca="true" t="shared" si="31" ref="BM9:BM20">IF(AND(AF9="k",AF$5=0,AF$6&lt;$AJ9),IF(CODE(AF9)=75,0.5,1),0)</f>
        <v>0</v>
      </c>
      <c r="BN9" s="46">
        <f aca="true" t="shared" si="32" ref="BN9:BN20">IF(AND(AG9="k",AG$5=0,AG$6&lt;$AJ9),IF(CODE(AG9)=75,0.5,1),0)</f>
        <v>0</v>
      </c>
      <c r="BO9" s="46">
        <f aca="true" t="shared" si="33" ref="BO9:BO20">IF(AND(AH9="k",AH$5=0,AH$6&lt;$AJ9),IF(CODE(AH9)=75,0.5,1),0)</f>
        <v>0</v>
      </c>
      <c r="BP9" s="46">
        <f aca="true" t="shared" si="34" ref="BP9:BP20">IF(AND(AI9="k",AI$5=0,AI$6&lt;$AJ9),IF(CODE(AI9)=75,0.5,1),0)</f>
        <v>0</v>
      </c>
    </row>
    <row r="10" spans="2:68" ht="12.75">
      <c r="B10" s="53" t="str">
        <f t="shared" si="3"/>
        <v>Julia Groß</v>
      </c>
      <c r="C10" s="108">
        <f t="shared" si="4"/>
        <v>11</v>
      </c>
      <c r="D10" s="108">
        <f aca="true" t="shared" si="35" ref="D10:D20">SUM(AL10:BP10)</f>
        <v>0</v>
      </c>
      <c r="E10" s="154"/>
      <c r="F10" s="154"/>
      <c r="G10" s="154"/>
      <c r="H10" s="154"/>
      <c r="I10" s="154"/>
      <c r="J10" s="154"/>
      <c r="K10" s="154"/>
      <c r="L10" s="154"/>
      <c r="M10" s="154"/>
      <c r="N10" s="154"/>
      <c r="O10" s="154"/>
      <c r="P10" s="154"/>
      <c r="Q10" s="154"/>
      <c r="R10" s="154"/>
      <c r="S10" s="154"/>
      <c r="T10" s="154"/>
      <c r="U10" s="154">
        <v>1</v>
      </c>
      <c r="V10" s="154">
        <v>1</v>
      </c>
      <c r="W10" s="154">
        <v>1</v>
      </c>
      <c r="X10" s="154">
        <v>1</v>
      </c>
      <c r="Y10" s="154">
        <v>1</v>
      </c>
      <c r="Z10" s="154">
        <v>1</v>
      </c>
      <c r="AA10" s="154">
        <v>1</v>
      </c>
      <c r="AB10" s="154">
        <v>1</v>
      </c>
      <c r="AC10" s="154">
        <v>1</v>
      </c>
      <c r="AD10" s="154">
        <v>1</v>
      </c>
      <c r="AE10" s="154">
        <v>1</v>
      </c>
      <c r="AF10" s="154">
        <v>1</v>
      </c>
      <c r="AG10" s="154"/>
      <c r="AH10" s="154"/>
      <c r="AI10" s="155"/>
      <c r="AJ10" s="46">
        <f>IF(ISBLANK(Mitarbeiter!B7),"",Mitarbeiter!B7+1)</f>
        <v>7</v>
      </c>
      <c r="AK10" s="46" t="str">
        <f>IF(ISBLANK(Mitarbeiter!C7),"",Mitarbeiter!C7)</f>
        <v>Julia Groß</v>
      </c>
      <c r="AL10" s="46">
        <f aca="true" t="shared" si="36" ref="AL10:AL20">IF(AND(E10="k",E$5=0,E$6&lt;$AJ10),IF(CODE(E10)=75,0.5,1),0)</f>
        <v>0</v>
      </c>
      <c r="AM10" s="46">
        <f t="shared" si="5"/>
        <v>0</v>
      </c>
      <c r="AN10" s="46">
        <f t="shared" si="6"/>
        <v>0</v>
      </c>
      <c r="AO10" s="46">
        <f t="shared" si="7"/>
        <v>0</v>
      </c>
      <c r="AP10" s="46">
        <f t="shared" si="8"/>
        <v>0</v>
      </c>
      <c r="AQ10" s="46">
        <f t="shared" si="9"/>
        <v>0</v>
      </c>
      <c r="AR10" s="46">
        <f t="shared" si="10"/>
        <v>0</v>
      </c>
      <c r="AS10" s="46">
        <f t="shared" si="11"/>
        <v>0</v>
      </c>
      <c r="AT10" s="46">
        <f t="shared" si="12"/>
        <v>0</v>
      </c>
      <c r="AU10" s="46">
        <f t="shared" si="13"/>
        <v>0</v>
      </c>
      <c r="AV10" s="46">
        <f t="shared" si="14"/>
        <v>0</v>
      </c>
      <c r="AW10" s="46">
        <f t="shared" si="15"/>
        <v>0</v>
      </c>
      <c r="AX10" s="46">
        <f t="shared" si="16"/>
        <v>0</v>
      </c>
      <c r="AY10" s="46">
        <f t="shared" si="17"/>
        <v>0</v>
      </c>
      <c r="AZ10" s="46">
        <f t="shared" si="18"/>
        <v>0</v>
      </c>
      <c r="BA10" s="46">
        <f t="shared" si="19"/>
        <v>0</v>
      </c>
      <c r="BB10" s="46">
        <f t="shared" si="20"/>
        <v>0</v>
      </c>
      <c r="BC10" s="46">
        <f t="shared" si="21"/>
        <v>0</v>
      </c>
      <c r="BD10" s="46">
        <f t="shared" si="22"/>
        <v>0</v>
      </c>
      <c r="BE10" s="46">
        <f t="shared" si="23"/>
        <v>0</v>
      </c>
      <c r="BF10" s="46">
        <f t="shared" si="24"/>
        <v>0</v>
      </c>
      <c r="BG10" s="46">
        <f t="shared" si="25"/>
        <v>0</v>
      </c>
      <c r="BH10" s="46">
        <f t="shared" si="26"/>
        <v>0</v>
      </c>
      <c r="BI10" s="46">
        <f t="shared" si="27"/>
        <v>0</v>
      </c>
      <c r="BJ10" s="46">
        <f t="shared" si="28"/>
        <v>0</v>
      </c>
      <c r="BK10" s="46">
        <f t="shared" si="29"/>
        <v>0</v>
      </c>
      <c r="BL10" s="46">
        <f t="shared" si="30"/>
        <v>0</v>
      </c>
      <c r="BM10" s="46">
        <f t="shared" si="31"/>
        <v>0</v>
      </c>
      <c r="BN10" s="46">
        <f t="shared" si="32"/>
        <v>0</v>
      </c>
      <c r="BO10" s="46">
        <f t="shared" si="33"/>
        <v>0</v>
      </c>
      <c r="BP10" s="46">
        <f t="shared" si="34"/>
        <v>0</v>
      </c>
    </row>
    <row r="11" spans="2:68" ht="12.75">
      <c r="B11" s="161" t="str">
        <f t="shared" si="3"/>
        <v>Klaus-Maria Herbst</v>
      </c>
      <c r="C11" s="162">
        <f t="shared" si="4"/>
        <v>0</v>
      </c>
      <c r="D11" s="162">
        <f t="shared" si="35"/>
        <v>0</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4"/>
      <c r="AJ11" s="46">
        <f>IF(ISBLANK(Mitarbeiter!B8),"",Mitarbeiter!B8+1)</f>
        <v>7</v>
      </c>
      <c r="AK11" s="46" t="str">
        <f>IF(ISBLANK(Mitarbeiter!C8),"",Mitarbeiter!C8)</f>
        <v>Klaus-Maria Herbst</v>
      </c>
      <c r="AL11" s="46">
        <f t="shared" si="36"/>
        <v>0</v>
      </c>
      <c r="AM11" s="46">
        <f t="shared" si="5"/>
        <v>0</v>
      </c>
      <c r="AN11" s="46">
        <f t="shared" si="6"/>
        <v>0</v>
      </c>
      <c r="AO11" s="46">
        <f t="shared" si="7"/>
        <v>0</v>
      </c>
      <c r="AP11" s="46">
        <f t="shared" si="8"/>
        <v>0</v>
      </c>
      <c r="AQ11" s="46">
        <f t="shared" si="9"/>
        <v>0</v>
      </c>
      <c r="AR11" s="46">
        <f t="shared" si="10"/>
        <v>0</v>
      </c>
      <c r="AS11" s="46">
        <f t="shared" si="11"/>
        <v>0</v>
      </c>
      <c r="AT11" s="46">
        <f t="shared" si="12"/>
        <v>0</v>
      </c>
      <c r="AU11" s="46">
        <f t="shared" si="13"/>
        <v>0</v>
      </c>
      <c r="AV11" s="46">
        <f t="shared" si="14"/>
        <v>0</v>
      </c>
      <c r="AW11" s="46">
        <f t="shared" si="15"/>
        <v>0</v>
      </c>
      <c r="AX11" s="46">
        <f t="shared" si="16"/>
        <v>0</v>
      </c>
      <c r="AY11" s="46">
        <f t="shared" si="17"/>
        <v>0</v>
      </c>
      <c r="AZ11" s="46">
        <f t="shared" si="18"/>
        <v>0</v>
      </c>
      <c r="BA11" s="46">
        <f t="shared" si="19"/>
        <v>0</v>
      </c>
      <c r="BB11" s="46">
        <f t="shared" si="20"/>
        <v>0</v>
      </c>
      <c r="BC11" s="46">
        <f t="shared" si="21"/>
        <v>0</v>
      </c>
      <c r="BD11" s="46">
        <f t="shared" si="22"/>
        <v>0</v>
      </c>
      <c r="BE11" s="46">
        <f t="shared" si="23"/>
        <v>0</v>
      </c>
      <c r="BF11" s="46">
        <f t="shared" si="24"/>
        <v>0</v>
      </c>
      <c r="BG11" s="46">
        <f t="shared" si="25"/>
        <v>0</v>
      </c>
      <c r="BH11" s="46">
        <f t="shared" si="26"/>
        <v>0</v>
      </c>
      <c r="BI11" s="46">
        <f t="shared" si="27"/>
        <v>0</v>
      </c>
      <c r="BJ11" s="46">
        <f t="shared" si="28"/>
        <v>0</v>
      </c>
      <c r="BK11" s="46">
        <f t="shared" si="29"/>
        <v>0</v>
      </c>
      <c r="BL11" s="46">
        <f t="shared" si="30"/>
        <v>0</v>
      </c>
      <c r="BM11" s="46">
        <f t="shared" si="31"/>
        <v>0</v>
      </c>
      <c r="BN11" s="46">
        <f t="shared" si="32"/>
        <v>0</v>
      </c>
      <c r="BO11" s="46">
        <f t="shared" si="33"/>
        <v>0</v>
      </c>
      <c r="BP11" s="46">
        <f t="shared" si="34"/>
        <v>0</v>
      </c>
    </row>
    <row r="12" spans="2:68" ht="12.75">
      <c r="B12" s="52" t="str">
        <f t="shared" si="3"/>
        <v>Christoph Hummel</v>
      </c>
      <c r="C12" s="158">
        <f t="shared" si="4"/>
        <v>4</v>
      </c>
      <c r="D12" s="158">
        <f t="shared" si="35"/>
        <v>0</v>
      </c>
      <c r="E12" s="159"/>
      <c r="F12" s="159"/>
      <c r="G12" s="159"/>
      <c r="H12" s="159"/>
      <c r="I12" s="159"/>
      <c r="J12" s="159"/>
      <c r="K12" s="159"/>
      <c r="L12" s="159"/>
      <c r="M12" s="159"/>
      <c r="N12" s="159"/>
      <c r="O12" s="159"/>
      <c r="P12" s="159"/>
      <c r="Q12" s="159"/>
      <c r="R12" s="159"/>
      <c r="S12" s="159"/>
      <c r="T12" s="159"/>
      <c r="U12" s="159">
        <v>1</v>
      </c>
      <c r="V12" s="159">
        <v>1</v>
      </c>
      <c r="W12" s="159">
        <v>1</v>
      </c>
      <c r="X12" s="159">
        <v>1</v>
      </c>
      <c r="Y12" s="159"/>
      <c r="Z12" s="159"/>
      <c r="AA12" s="159"/>
      <c r="AB12" s="159"/>
      <c r="AC12" s="159"/>
      <c r="AD12" s="159"/>
      <c r="AE12" s="159"/>
      <c r="AF12" s="159"/>
      <c r="AG12" s="159"/>
      <c r="AH12" s="159"/>
      <c r="AI12" s="160"/>
      <c r="AJ12" s="46">
        <f>IF(ISBLANK(Mitarbeiter!B9),"",Mitarbeiter!B9+1)</f>
        <v>7</v>
      </c>
      <c r="AK12" s="46" t="str">
        <f>IF(ISBLANK(Mitarbeiter!C9),"",Mitarbeiter!C9)</f>
        <v>Christoph Hummel</v>
      </c>
      <c r="AL12" s="46">
        <f t="shared" si="36"/>
        <v>0</v>
      </c>
      <c r="AM12" s="46">
        <f t="shared" si="5"/>
        <v>0</v>
      </c>
      <c r="AN12" s="46">
        <f t="shared" si="6"/>
        <v>0</v>
      </c>
      <c r="AO12" s="46">
        <f t="shared" si="7"/>
        <v>0</v>
      </c>
      <c r="AP12" s="46">
        <f t="shared" si="8"/>
        <v>0</v>
      </c>
      <c r="AQ12" s="46">
        <f t="shared" si="9"/>
        <v>0</v>
      </c>
      <c r="AR12" s="46">
        <f t="shared" si="10"/>
        <v>0</v>
      </c>
      <c r="AS12" s="46">
        <f t="shared" si="11"/>
        <v>0</v>
      </c>
      <c r="AT12" s="46">
        <f t="shared" si="12"/>
        <v>0</v>
      </c>
      <c r="AU12" s="46">
        <f t="shared" si="13"/>
        <v>0</v>
      </c>
      <c r="AV12" s="46">
        <f t="shared" si="14"/>
        <v>0</v>
      </c>
      <c r="AW12" s="46">
        <f t="shared" si="15"/>
        <v>0</v>
      </c>
      <c r="AX12" s="46">
        <f t="shared" si="16"/>
        <v>0</v>
      </c>
      <c r="AY12" s="46">
        <f t="shared" si="17"/>
        <v>0</v>
      </c>
      <c r="AZ12" s="46">
        <f t="shared" si="18"/>
        <v>0</v>
      </c>
      <c r="BA12" s="46">
        <f t="shared" si="19"/>
        <v>0</v>
      </c>
      <c r="BB12" s="46">
        <f t="shared" si="20"/>
        <v>0</v>
      </c>
      <c r="BC12" s="46">
        <f t="shared" si="21"/>
        <v>0</v>
      </c>
      <c r="BD12" s="46">
        <f t="shared" si="22"/>
        <v>0</v>
      </c>
      <c r="BE12" s="46">
        <f t="shared" si="23"/>
        <v>0</v>
      </c>
      <c r="BF12" s="46">
        <f t="shared" si="24"/>
        <v>0</v>
      </c>
      <c r="BG12" s="46">
        <f t="shared" si="25"/>
        <v>0</v>
      </c>
      <c r="BH12" s="46">
        <f t="shared" si="26"/>
        <v>0</v>
      </c>
      <c r="BI12" s="46">
        <f t="shared" si="27"/>
        <v>0</v>
      </c>
      <c r="BJ12" s="46">
        <f t="shared" si="28"/>
        <v>0</v>
      </c>
      <c r="BK12" s="46">
        <f t="shared" si="29"/>
        <v>0</v>
      </c>
      <c r="BL12" s="46">
        <f t="shared" si="30"/>
        <v>0</v>
      </c>
      <c r="BM12" s="46">
        <f t="shared" si="31"/>
        <v>0</v>
      </c>
      <c r="BN12" s="46">
        <f t="shared" si="32"/>
        <v>0</v>
      </c>
      <c r="BO12" s="46">
        <f t="shared" si="33"/>
        <v>0</v>
      </c>
      <c r="BP12" s="46">
        <f t="shared" si="34"/>
        <v>0</v>
      </c>
    </row>
    <row r="13" spans="2:68" ht="12.75">
      <c r="B13" s="53" t="str">
        <f t="shared" si="3"/>
        <v>Margit Kanter</v>
      </c>
      <c r="C13" s="108">
        <f t="shared" si="4"/>
        <v>2.5</v>
      </c>
      <c r="D13" s="108">
        <f t="shared" si="35"/>
        <v>0</v>
      </c>
      <c r="E13" s="154"/>
      <c r="F13" s="154"/>
      <c r="G13" s="154">
        <v>1</v>
      </c>
      <c r="H13" s="154">
        <v>1</v>
      </c>
      <c r="I13" s="154">
        <v>0.5</v>
      </c>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5"/>
      <c r="AJ13" s="46">
        <f>IF(ISBLANK(Mitarbeiter!B10),"",Mitarbeiter!B10+1)</f>
        <v>6</v>
      </c>
      <c r="AK13" s="46" t="str">
        <f>IF(ISBLANK(Mitarbeiter!C10),"",Mitarbeiter!C10)</f>
        <v>Margit Kanter</v>
      </c>
      <c r="AL13" s="46">
        <f t="shared" si="36"/>
        <v>0</v>
      </c>
      <c r="AM13" s="46">
        <f t="shared" si="5"/>
        <v>0</v>
      </c>
      <c r="AN13" s="46">
        <f t="shared" si="6"/>
        <v>0</v>
      </c>
      <c r="AO13" s="46">
        <f t="shared" si="7"/>
        <v>0</v>
      </c>
      <c r="AP13" s="46">
        <f t="shared" si="8"/>
        <v>0</v>
      </c>
      <c r="AQ13" s="46">
        <f t="shared" si="9"/>
        <v>0</v>
      </c>
      <c r="AR13" s="46">
        <f t="shared" si="10"/>
        <v>0</v>
      </c>
      <c r="AS13" s="46">
        <f t="shared" si="11"/>
        <v>0</v>
      </c>
      <c r="AT13" s="46">
        <f t="shared" si="12"/>
        <v>0</v>
      </c>
      <c r="AU13" s="46">
        <f t="shared" si="13"/>
        <v>0</v>
      </c>
      <c r="AV13" s="46">
        <f t="shared" si="14"/>
        <v>0</v>
      </c>
      <c r="AW13" s="46">
        <f t="shared" si="15"/>
        <v>0</v>
      </c>
      <c r="AX13" s="46">
        <f t="shared" si="16"/>
        <v>0</v>
      </c>
      <c r="AY13" s="46">
        <f t="shared" si="17"/>
        <v>0</v>
      </c>
      <c r="AZ13" s="46">
        <f t="shared" si="18"/>
        <v>0</v>
      </c>
      <c r="BA13" s="46">
        <f t="shared" si="19"/>
        <v>0</v>
      </c>
      <c r="BB13" s="46">
        <f t="shared" si="20"/>
        <v>0</v>
      </c>
      <c r="BC13" s="46">
        <f t="shared" si="21"/>
        <v>0</v>
      </c>
      <c r="BD13" s="46">
        <f t="shared" si="22"/>
        <v>0</v>
      </c>
      <c r="BE13" s="46">
        <f t="shared" si="23"/>
        <v>0</v>
      </c>
      <c r="BF13" s="46">
        <f t="shared" si="24"/>
        <v>0</v>
      </c>
      <c r="BG13" s="46">
        <f t="shared" si="25"/>
        <v>0</v>
      </c>
      <c r="BH13" s="46">
        <f t="shared" si="26"/>
        <v>0</v>
      </c>
      <c r="BI13" s="46">
        <f t="shared" si="27"/>
        <v>0</v>
      </c>
      <c r="BJ13" s="46">
        <f t="shared" si="28"/>
        <v>0</v>
      </c>
      <c r="BK13" s="46">
        <f t="shared" si="29"/>
        <v>0</v>
      </c>
      <c r="BL13" s="46">
        <f t="shared" si="30"/>
        <v>0</v>
      </c>
      <c r="BM13" s="46">
        <f t="shared" si="31"/>
        <v>0</v>
      </c>
      <c r="BN13" s="46">
        <f t="shared" si="32"/>
        <v>0</v>
      </c>
      <c r="BO13" s="46">
        <f t="shared" si="33"/>
        <v>0</v>
      </c>
      <c r="BP13" s="46">
        <f t="shared" si="34"/>
        <v>0</v>
      </c>
    </row>
    <row r="14" spans="2:68" ht="12.75">
      <c r="B14" s="161" t="str">
        <f t="shared" si="3"/>
        <v>Maximilian Leuter</v>
      </c>
      <c r="C14" s="162">
        <f t="shared" si="4"/>
        <v>4</v>
      </c>
      <c r="D14" s="162">
        <f t="shared" si="35"/>
        <v>0</v>
      </c>
      <c r="E14" s="163"/>
      <c r="F14" s="163"/>
      <c r="G14" s="163"/>
      <c r="H14" s="163"/>
      <c r="I14" s="163"/>
      <c r="J14" s="163"/>
      <c r="K14" s="163"/>
      <c r="L14" s="163"/>
      <c r="M14" s="163"/>
      <c r="N14" s="163"/>
      <c r="O14" s="163"/>
      <c r="P14" s="163"/>
      <c r="Q14" s="163"/>
      <c r="R14" s="163"/>
      <c r="S14" s="163"/>
      <c r="T14" s="163"/>
      <c r="U14" s="163">
        <v>1</v>
      </c>
      <c r="V14" s="163">
        <v>1</v>
      </c>
      <c r="W14" s="163">
        <v>1</v>
      </c>
      <c r="X14" s="163">
        <v>1</v>
      </c>
      <c r="Y14" s="163"/>
      <c r="Z14" s="163"/>
      <c r="AA14" s="163"/>
      <c r="AB14" s="163"/>
      <c r="AC14" s="163"/>
      <c r="AD14" s="163"/>
      <c r="AE14" s="163"/>
      <c r="AF14" s="163"/>
      <c r="AG14" s="163"/>
      <c r="AH14" s="163"/>
      <c r="AI14" s="164"/>
      <c r="AJ14" s="46">
        <f>IF(ISBLANK(Mitarbeiter!B11),"",Mitarbeiter!B11+1)</f>
        <v>7</v>
      </c>
      <c r="AK14" s="46" t="str">
        <f>IF(ISBLANK(Mitarbeiter!C11),"",Mitarbeiter!C11)</f>
        <v>Maximilian Leuter</v>
      </c>
      <c r="AL14" s="46">
        <f t="shared" si="36"/>
        <v>0</v>
      </c>
      <c r="AM14" s="46">
        <f t="shared" si="5"/>
        <v>0</v>
      </c>
      <c r="AN14" s="46">
        <f t="shared" si="6"/>
        <v>0</v>
      </c>
      <c r="AO14" s="46">
        <f t="shared" si="7"/>
        <v>0</v>
      </c>
      <c r="AP14" s="46">
        <f t="shared" si="8"/>
        <v>0</v>
      </c>
      <c r="AQ14" s="46">
        <f t="shared" si="9"/>
        <v>0</v>
      </c>
      <c r="AR14" s="46">
        <f t="shared" si="10"/>
        <v>0</v>
      </c>
      <c r="AS14" s="46">
        <f t="shared" si="11"/>
        <v>0</v>
      </c>
      <c r="AT14" s="46">
        <f t="shared" si="12"/>
        <v>0</v>
      </c>
      <c r="AU14" s="46">
        <f t="shared" si="13"/>
        <v>0</v>
      </c>
      <c r="AV14" s="46">
        <f t="shared" si="14"/>
        <v>0</v>
      </c>
      <c r="AW14" s="46">
        <f t="shared" si="15"/>
        <v>0</v>
      </c>
      <c r="AX14" s="46">
        <f t="shared" si="16"/>
        <v>0</v>
      </c>
      <c r="AY14" s="46">
        <f t="shared" si="17"/>
        <v>0</v>
      </c>
      <c r="AZ14" s="46">
        <f t="shared" si="18"/>
        <v>0</v>
      </c>
      <c r="BA14" s="46">
        <f t="shared" si="19"/>
        <v>0</v>
      </c>
      <c r="BB14" s="46">
        <f t="shared" si="20"/>
        <v>0</v>
      </c>
      <c r="BC14" s="46">
        <f t="shared" si="21"/>
        <v>0</v>
      </c>
      <c r="BD14" s="46">
        <f t="shared" si="22"/>
        <v>0</v>
      </c>
      <c r="BE14" s="46">
        <f t="shared" si="23"/>
        <v>0</v>
      </c>
      <c r="BF14" s="46">
        <f t="shared" si="24"/>
        <v>0</v>
      </c>
      <c r="BG14" s="46">
        <f t="shared" si="25"/>
        <v>0</v>
      </c>
      <c r="BH14" s="46">
        <f t="shared" si="26"/>
        <v>0</v>
      </c>
      <c r="BI14" s="46">
        <f t="shared" si="27"/>
        <v>0</v>
      </c>
      <c r="BJ14" s="46">
        <f t="shared" si="28"/>
        <v>0</v>
      </c>
      <c r="BK14" s="46">
        <f t="shared" si="29"/>
        <v>0</v>
      </c>
      <c r="BL14" s="46">
        <f t="shared" si="30"/>
        <v>0</v>
      </c>
      <c r="BM14" s="46">
        <f t="shared" si="31"/>
        <v>0</v>
      </c>
      <c r="BN14" s="46">
        <f t="shared" si="32"/>
        <v>0</v>
      </c>
      <c r="BO14" s="46">
        <f t="shared" si="33"/>
        <v>0</v>
      </c>
      <c r="BP14" s="46">
        <f t="shared" si="34"/>
        <v>0</v>
      </c>
    </row>
    <row r="15" spans="2:68" ht="12.75">
      <c r="B15" s="53" t="str">
        <f t="shared" si="3"/>
        <v>Josef Marl</v>
      </c>
      <c r="C15" s="108">
        <f t="shared" si="4"/>
        <v>13</v>
      </c>
      <c r="D15" s="108">
        <f t="shared" si="35"/>
        <v>0</v>
      </c>
      <c r="E15" s="154"/>
      <c r="F15" s="154"/>
      <c r="G15" s="154"/>
      <c r="H15" s="154"/>
      <c r="I15" s="154"/>
      <c r="J15" s="154"/>
      <c r="K15" s="154"/>
      <c r="L15" s="154"/>
      <c r="M15" s="154"/>
      <c r="N15" s="154"/>
      <c r="O15" s="154"/>
      <c r="P15" s="154"/>
      <c r="Q15" s="154">
        <v>1</v>
      </c>
      <c r="R15" s="154">
        <v>1</v>
      </c>
      <c r="S15" s="154">
        <v>1</v>
      </c>
      <c r="T15" s="154">
        <v>1</v>
      </c>
      <c r="U15" s="154">
        <v>1</v>
      </c>
      <c r="V15" s="154">
        <v>1</v>
      </c>
      <c r="W15" s="154">
        <v>1</v>
      </c>
      <c r="X15" s="154">
        <v>1</v>
      </c>
      <c r="Y15" s="154">
        <v>1</v>
      </c>
      <c r="Z15" s="154">
        <v>1</v>
      </c>
      <c r="AA15" s="154">
        <v>1</v>
      </c>
      <c r="AB15" s="154">
        <v>1</v>
      </c>
      <c r="AC15" s="154">
        <v>1</v>
      </c>
      <c r="AD15" s="154">
        <v>1</v>
      </c>
      <c r="AE15" s="154">
        <v>1</v>
      </c>
      <c r="AF15" s="154">
        <v>1</v>
      </c>
      <c r="AG15" s="154">
        <v>1</v>
      </c>
      <c r="AH15" s="154">
        <v>1</v>
      </c>
      <c r="AI15" s="155">
        <v>1</v>
      </c>
      <c r="AJ15" s="46">
        <f>IF(ISBLANK(Mitarbeiter!B12),"",Mitarbeiter!B12+1)</f>
        <v>6</v>
      </c>
      <c r="AK15" s="46" t="str">
        <f>IF(ISBLANK(Mitarbeiter!C12),"",Mitarbeiter!C12)</f>
        <v>Josef Marl</v>
      </c>
      <c r="AL15" s="46">
        <f t="shared" si="36"/>
        <v>0</v>
      </c>
      <c r="AM15" s="46">
        <f t="shared" si="5"/>
        <v>0</v>
      </c>
      <c r="AN15" s="46">
        <f t="shared" si="6"/>
        <v>0</v>
      </c>
      <c r="AO15" s="46">
        <f t="shared" si="7"/>
        <v>0</v>
      </c>
      <c r="AP15" s="46">
        <f t="shared" si="8"/>
        <v>0</v>
      </c>
      <c r="AQ15" s="46">
        <f t="shared" si="9"/>
        <v>0</v>
      </c>
      <c r="AR15" s="46">
        <f t="shared" si="10"/>
        <v>0</v>
      </c>
      <c r="AS15" s="46">
        <f t="shared" si="11"/>
        <v>0</v>
      </c>
      <c r="AT15" s="46">
        <f t="shared" si="12"/>
        <v>0</v>
      </c>
      <c r="AU15" s="46">
        <f t="shared" si="13"/>
        <v>0</v>
      </c>
      <c r="AV15" s="46">
        <f t="shared" si="14"/>
        <v>0</v>
      </c>
      <c r="AW15" s="46">
        <f t="shared" si="15"/>
        <v>0</v>
      </c>
      <c r="AX15" s="46">
        <f t="shared" si="16"/>
        <v>0</v>
      </c>
      <c r="AY15" s="46">
        <f t="shared" si="17"/>
        <v>0</v>
      </c>
      <c r="AZ15" s="46">
        <f t="shared" si="18"/>
        <v>0</v>
      </c>
      <c r="BA15" s="46">
        <f t="shared" si="19"/>
        <v>0</v>
      </c>
      <c r="BB15" s="46">
        <f t="shared" si="20"/>
        <v>0</v>
      </c>
      <c r="BC15" s="46">
        <f t="shared" si="21"/>
        <v>0</v>
      </c>
      <c r="BD15" s="46">
        <f t="shared" si="22"/>
        <v>0</v>
      </c>
      <c r="BE15" s="46">
        <f t="shared" si="23"/>
        <v>0</v>
      </c>
      <c r="BF15" s="46">
        <f t="shared" si="24"/>
        <v>0</v>
      </c>
      <c r="BG15" s="46">
        <f t="shared" si="25"/>
        <v>0</v>
      </c>
      <c r="BH15" s="46">
        <f t="shared" si="26"/>
        <v>0</v>
      </c>
      <c r="BI15" s="46">
        <f t="shared" si="27"/>
        <v>0</v>
      </c>
      <c r="BJ15" s="46">
        <f t="shared" si="28"/>
        <v>0</v>
      </c>
      <c r="BK15" s="46">
        <f t="shared" si="29"/>
        <v>0</v>
      </c>
      <c r="BL15" s="46">
        <f t="shared" si="30"/>
        <v>0</v>
      </c>
      <c r="BM15" s="46">
        <f t="shared" si="31"/>
        <v>0</v>
      </c>
      <c r="BN15" s="46">
        <f t="shared" si="32"/>
        <v>0</v>
      </c>
      <c r="BO15" s="46">
        <f t="shared" si="33"/>
        <v>0</v>
      </c>
      <c r="BP15" s="46">
        <f t="shared" si="34"/>
        <v>0</v>
      </c>
    </row>
    <row r="16" spans="2:68" ht="12.75">
      <c r="B16" s="53" t="str">
        <f t="shared" si="3"/>
        <v>Britta Neuberg</v>
      </c>
      <c r="C16" s="108">
        <f t="shared" si="4"/>
        <v>0</v>
      </c>
      <c r="D16" s="108">
        <f t="shared" si="35"/>
        <v>0</v>
      </c>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5"/>
      <c r="AJ16" s="46">
        <f>IF(ISBLANK(Mitarbeiter!B13),"",Mitarbeiter!B13+1)</f>
        <v>6</v>
      </c>
      <c r="AK16" s="46" t="str">
        <f>IF(ISBLANK(Mitarbeiter!C13),"",Mitarbeiter!C13)</f>
        <v>Britta Neuberg</v>
      </c>
      <c r="AL16" s="46">
        <f t="shared" si="36"/>
        <v>0</v>
      </c>
      <c r="AM16" s="46">
        <f t="shared" si="5"/>
        <v>0</v>
      </c>
      <c r="AN16" s="46">
        <f t="shared" si="6"/>
        <v>0</v>
      </c>
      <c r="AO16" s="46">
        <f t="shared" si="7"/>
        <v>0</v>
      </c>
      <c r="AP16" s="46">
        <f t="shared" si="8"/>
        <v>0</v>
      </c>
      <c r="AQ16" s="46">
        <f t="shared" si="9"/>
        <v>0</v>
      </c>
      <c r="AR16" s="46">
        <f t="shared" si="10"/>
        <v>0</v>
      </c>
      <c r="AS16" s="46">
        <f t="shared" si="11"/>
        <v>0</v>
      </c>
      <c r="AT16" s="46">
        <f t="shared" si="12"/>
        <v>0</v>
      </c>
      <c r="AU16" s="46">
        <f t="shared" si="13"/>
        <v>0</v>
      </c>
      <c r="AV16" s="46">
        <f t="shared" si="14"/>
        <v>0</v>
      </c>
      <c r="AW16" s="46">
        <f t="shared" si="15"/>
        <v>0</v>
      </c>
      <c r="AX16" s="46">
        <f t="shared" si="16"/>
        <v>0</v>
      </c>
      <c r="AY16" s="46">
        <f t="shared" si="17"/>
        <v>0</v>
      </c>
      <c r="AZ16" s="46">
        <f t="shared" si="18"/>
        <v>0</v>
      </c>
      <c r="BA16" s="46">
        <f t="shared" si="19"/>
        <v>0</v>
      </c>
      <c r="BB16" s="46">
        <f t="shared" si="20"/>
        <v>0</v>
      </c>
      <c r="BC16" s="46">
        <f t="shared" si="21"/>
        <v>0</v>
      </c>
      <c r="BD16" s="46">
        <f t="shared" si="22"/>
        <v>0</v>
      </c>
      <c r="BE16" s="46">
        <f t="shared" si="23"/>
        <v>0</v>
      </c>
      <c r="BF16" s="46">
        <f t="shared" si="24"/>
        <v>0</v>
      </c>
      <c r="BG16" s="46">
        <f t="shared" si="25"/>
        <v>0</v>
      </c>
      <c r="BH16" s="46">
        <f t="shared" si="26"/>
        <v>0</v>
      </c>
      <c r="BI16" s="46">
        <f t="shared" si="27"/>
        <v>0</v>
      </c>
      <c r="BJ16" s="46">
        <f t="shared" si="28"/>
        <v>0</v>
      </c>
      <c r="BK16" s="46">
        <f t="shared" si="29"/>
        <v>0</v>
      </c>
      <c r="BL16" s="46">
        <f t="shared" si="30"/>
        <v>0</v>
      </c>
      <c r="BM16" s="46">
        <f t="shared" si="31"/>
        <v>0</v>
      </c>
      <c r="BN16" s="46">
        <f t="shared" si="32"/>
        <v>0</v>
      </c>
      <c r="BO16" s="46">
        <f t="shared" si="33"/>
        <v>0</v>
      </c>
      <c r="BP16" s="46">
        <f t="shared" si="34"/>
        <v>0</v>
      </c>
    </row>
    <row r="17" spans="2:68" ht="12.75">
      <c r="B17" s="161" t="str">
        <f t="shared" si="3"/>
        <v>Thomas Reuter</v>
      </c>
      <c r="C17" s="162">
        <f t="shared" si="4"/>
        <v>0</v>
      </c>
      <c r="D17" s="162">
        <f t="shared" si="35"/>
        <v>0</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4"/>
      <c r="AJ17" s="46">
        <f>IF(ISBLANK(Mitarbeiter!B14),"",Mitarbeiter!B14+1)</f>
        <v>6</v>
      </c>
      <c r="AK17" s="46" t="str">
        <f>IF(ISBLANK(Mitarbeiter!C14),"",Mitarbeiter!C14)</f>
        <v>Thomas Reuter</v>
      </c>
      <c r="AL17" s="46">
        <f t="shared" si="36"/>
        <v>0</v>
      </c>
      <c r="AM17" s="46">
        <f t="shared" si="5"/>
        <v>0</v>
      </c>
      <c r="AN17" s="46">
        <f t="shared" si="6"/>
        <v>0</v>
      </c>
      <c r="AO17" s="46">
        <f t="shared" si="7"/>
        <v>0</v>
      </c>
      <c r="AP17" s="46">
        <f t="shared" si="8"/>
        <v>0</v>
      </c>
      <c r="AQ17" s="46">
        <f t="shared" si="9"/>
        <v>0</v>
      </c>
      <c r="AR17" s="46">
        <f t="shared" si="10"/>
        <v>0</v>
      </c>
      <c r="AS17" s="46">
        <f t="shared" si="11"/>
        <v>0</v>
      </c>
      <c r="AT17" s="46">
        <f t="shared" si="12"/>
        <v>0</v>
      </c>
      <c r="AU17" s="46">
        <f t="shared" si="13"/>
        <v>0</v>
      </c>
      <c r="AV17" s="46">
        <f t="shared" si="14"/>
        <v>0</v>
      </c>
      <c r="AW17" s="46">
        <f t="shared" si="15"/>
        <v>0</v>
      </c>
      <c r="AX17" s="46">
        <f t="shared" si="16"/>
        <v>0</v>
      </c>
      <c r="AY17" s="46">
        <f t="shared" si="17"/>
        <v>0</v>
      </c>
      <c r="AZ17" s="46">
        <f t="shared" si="18"/>
        <v>0</v>
      </c>
      <c r="BA17" s="46">
        <f t="shared" si="19"/>
        <v>0</v>
      </c>
      <c r="BB17" s="46">
        <f t="shared" si="20"/>
        <v>0</v>
      </c>
      <c r="BC17" s="46">
        <f t="shared" si="21"/>
        <v>0</v>
      </c>
      <c r="BD17" s="46">
        <f t="shared" si="22"/>
        <v>0</v>
      </c>
      <c r="BE17" s="46">
        <f t="shared" si="23"/>
        <v>0</v>
      </c>
      <c r="BF17" s="46">
        <f t="shared" si="24"/>
        <v>0</v>
      </c>
      <c r="BG17" s="46">
        <f t="shared" si="25"/>
        <v>0</v>
      </c>
      <c r="BH17" s="46">
        <f t="shared" si="26"/>
        <v>0</v>
      </c>
      <c r="BI17" s="46">
        <f t="shared" si="27"/>
        <v>0</v>
      </c>
      <c r="BJ17" s="46">
        <f t="shared" si="28"/>
        <v>0</v>
      </c>
      <c r="BK17" s="46">
        <f t="shared" si="29"/>
        <v>0</v>
      </c>
      <c r="BL17" s="46">
        <f t="shared" si="30"/>
        <v>0</v>
      </c>
      <c r="BM17" s="46">
        <f t="shared" si="31"/>
        <v>0</v>
      </c>
      <c r="BN17" s="46">
        <f t="shared" si="32"/>
        <v>0</v>
      </c>
      <c r="BO17" s="46">
        <f t="shared" si="33"/>
        <v>0</v>
      </c>
      <c r="BP17" s="46">
        <f t="shared" si="34"/>
        <v>0</v>
      </c>
    </row>
    <row r="18" spans="2:68" ht="12.75">
      <c r="B18" s="52" t="str">
        <f t="shared" si="3"/>
        <v>Claus Saarhus</v>
      </c>
      <c r="C18" s="158">
        <f t="shared" si="4"/>
        <v>0</v>
      </c>
      <c r="D18" s="158">
        <f t="shared" si="35"/>
        <v>0.5</v>
      </c>
      <c r="E18" s="159"/>
      <c r="F18" s="159"/>
      <c r="G18" s="159"/>
      <c r="H18" s="159"/>
      <c r="I18" s="159"/>
      <c r="J18" s="159" t="s">
        <v>150</v>
      </c>
      <c r="K18" s="159"/>
      <c r="L18" s="159"/>
      <c r="M18" s="159"/>
      <c r="N18" s="159"/>
      <c r="O18" s="159"/>
      <c r="P18" s="159"/>
      <c r="Q18" s="159"/>
      <c r="R18" s="159"/>
      <c r="S18" s="159"/>
      <c r="T18" s="159"/>
      <c r="U18" s="159">
        <v>0</v>
      </c>
      <c r="V18" s="159">
        <v>0</v>
      </c>
      <c r="W18" s="159">
        <v>0</v>
      </c>
      <c r="X18" s="159">
        <v>0</v>
      </c>
      <c r="Y18" s="159">
        <v>0</v>
      </c>
      <c r="Z18" s="159">
        <v>0</v>
      </c>
      <c r="AA18" s="159">
        <v>0</v>
      </c>
      <c r="AB18" s="159">
        <v>0</v>
      </c>
      <c r="AC18" s="159">
        <v>0</v>
      </c>
      <c r="AD18" s="159">
        <v>0</v>
      </c>
      <c r="AE18" s="159">
        <v>0</v>
      </c>
      <c r="AF18" s="159">
        <v>0</v>
      </c>
      <c r="AG18" s="159"/>
      <c r="AH18" s="159"/>
      <c r="AI18" s="160"/>
      <c r="AJ18" s="46">
        <f>IF(ISBLANK(Mitarbeiter!B15),"",Mitarbeiter!B15+1)</f>
        <v>6</v>
      </c>
      <c r="AK18" s="46" t="str">
        <f>IF(ISBLANK(Mitarbeiter!C15),"",Mitarbeiter!C15)</f>
        <v>Claus Saarhus</v>
      </c>
      <c r="AL18" s="46">
        <f t="shared" si="36"/>
        <v>0</v>
      </c>
      <c r="AM18" s="46">
        <f t="shared" si="5"/>
        <v>0</v>
      </c>
      <c r="AN18" s="46">
        <f t="shared" si="6"/>
        <v>0</v>
      </c>
      <c r="AO18" s="46">
        <f t="shared" si="7"/>
        <v>0</v>
      </c>
      <c r="AP18" s="46">
        <f t="shared" si="8"/>
        <v>0</v>
      </c>
      <c r="AQ18" s="46">
        <f t="shared" si="9"/>
        <v>0.5</v>
      </c>
      <c r="AR18" s="46">
        <f t="shared" si="10"/>
        <v>0</v>
      </c>
      <c r="AS18" s="46">
        <f t="shared" si="11"/>
        <v>0</v>
      </c>
      <c r="AT18" s="46">
        <f t="shared" si="12"/>
        <v>0</v>
      </c>
      <c r="AU18" s="46">
        <f t="shared" si="13"/>
        <v>0</v>
      </c>
      <c r="AV18" s="46">
        <f t="shared" si="14"/>
        <v>0</v>
      </c>
      <c r="AW18" s="46">
        <f t="shared" si="15"/>
        <v>0</v>
      </c>
      <c r="AX18" s="46">
        <f t="shared" si="16"/>
        <v>0</v>
      </c>
      <c r="AY18" s="46">
        <f t="shared" si="17"/>
        <v>0</v>
      </c>
      <c r="AZ18" s="46">
        <f t="shared" si="18"/>
        <v>0</v>
      </c>
      <c r="BA18" s="46">
        <f t="shared" si="19"/>
        <v>0</v>
      </c>
      <c r="BB18" s="46">
        <f t="shared" si="20"/>
        <v>0</v>
      </c>
      <c r="BC18" s="46">
        <f t="shared" si="21"/>
        <v>0</v>
      </c>
      <c r="BD18" s="46">
        <f t="shared" si="22"/>
        <v>0</v>
      </c>
      <c r="BE18" s="46">
        <f t="shared" si="23"/>
        <v>0</v>
      </c>
      <c r="BF18" s="46">
        <f t="shared" si="24"/>
        <v>0</v>
      </c>
      <c r="BG18" s="46">
        <f t="shared" si="25"/>
        <v>0</v>
      </c>
      <c r="BH18" s="46">
        <f t="shared" si="26"/>
        <v>0</v>
      </c>
      <c r="BI18" s="46">
        <f t="shared" si="27"/>
        <v>0</v>
      </c>
      <c r="BJ18" s="46">
        <f t="shared" si="28"/>
        <v>0</v>
      </c>
      <c r="BK18" s="46">
        <f t="shared" si="29"/>
        <v>0</v>
      </c>
      <c r="BL18" s="46">
        <f t="shared" si="30"/>
        <v>0</v>
      </c>
      <c r="BM18" s="46">
        <f t="shared" si="31"/>
        <v>0</v>
      </c>
      <c r="BN18" s="46">
        <f t="shared" si="32"/>
        <v>0</v>
      </c>
      <c r="BO18" s="46">
        <f t="shared" si="33"/>
        <v>0</v>
      </c>
      <c r="BP18" s="46">
        <f t="shared" si="34"/>
        <v>0</v>
      </c>
    </row>
    <row r="19" spans="2:68" ht="12.75">
      <c r="B19" s="53" t="str">
        <f t="shared" si="3"/>
        <v>Tatjana Vollmer</v>
      </c>
      <c r="C19" s="108">
        <f t="shared" si="4"/>
        <v>4</v>
      </c>
      <c r="D19" s="108">
        <f t="shared" si="35"/>
        <v>4</v>
      </c>
      <c r="E19" s="154"/>
      <c r="F19" s="154"/>
      <c r="G19" s="154" t="s">
        <v>149</v>
      </c>
      <c r="H19" s="154" t="s">
        <v>149</v>
      </c>
      <c r="I19" s="154" t="s">
        <v>149</v>
      </c>
      <c r="J19" s="154" t="s">
        <v>149</v>
      </c>
      <c r="K19" s="154"/>
      <c r="L19" s="154"/>
      <c r="M19" s="154"/>
      <c r="N19" s="154"/>
      <c r="O19" s="154"/>
      <c r="P19" s="154"/>
      <c r="Q19" s="154"/>
      <c r="R19" s="154"/>
      <c r="S19" s="154"/>
      <c r="T19" s="154"/>
      <c r="U19" s="154"/>
      <c r="V19" s="154"/>
      <c r="W19" s="154"/>
      <c r="X19" s="154"/>
      <c r="Y19" s="154"/>
      <c r="Z19" s="154"/>
      <c r="AA19" s="154"/>
      <c r="AB19" s="154"/>
      <c r="AC19" s="154">
        <v>1</v>
      </c>
      <c r="AD19" s="154">
        <v>1</v>
      </c>
      <c r="AE19" s="154">
        <v>1</v>
      </c>
      <c r="AF19" s="154">
        <v>1</v>
      </c>
      <c r="AG19" s="154"/>
      <c r="AH19" s="154"/>
      <c r="AI19" s="155"/>
      <c r="AJ19" s="46">
        <f>IF(ISBLANK(Mitarbeiter!B16),"",Mitarbeiter!B16+1)</f>
        <v>7</v>
      </c>
      <c r="AK19" s="46" t="str">
        <f>IF(ISBLANK(Mitarbeiter!C16),"",Mitarbeiter!C16)</f>
        <v>Tatjana Vollmer</v>
      </c>
      <c r="AL19" s="46">
        <f t="shared" si="36"/>
        <v>0</v>
      </c>
      <c r="AM19" s="46">
        <f t="shared" si="5"/>
        <v>0</v>
      </c>
      <c r="AN19" s="46">
        <f t="shared" si="6"/>
        <v>1</v>
      </c>
      <c r="AO19" s="46">
        <f t="shared" si="7"/>
        <v>1</v>
      </c>
      <c r="AP19" s="46">
        <f t="shared" si="8"/>
        <v>1</v>
      </c>
      <c r="AQ19" s="46">
        <f t="shared" si="9"/>
        <v>1</v>
      </c>
      <c r="AR19" s="46">
        <f t="shared" si="10"/>
        <v>0</v>
      </c>
      <c r="AS19" s="46">
        <f t="shared" si="11"/>
        <v>0</v>
      </c>
      <c r="AT19" s="46">
        <f t="shared" si="12"/>
        <v>0</v>
      </c>
      <c r="AU19" s="46">
        <f t="shared" si="13"/>
        <v>0</v>
      </c>
      <c r="AV19" s="46">
        <f t="shared" si="14"/>
        <v>0</v>
      </c>
      <c r="AW19" s="46">
        <f t="shared" si="15"/>
        <v>0</v>
      </c>
      <c r="AX19" s="46">
        <f t="shared" si="16"/>
        <v>0</v>
      </c>
      <c r="AY19" s="46">
        <f t="shared" si="17"/>
        <v>0</v>
      </c>
      <c r="AZ19" s="46">
        <f t="shared" si="18"/>
        <v>0</v>
      </c>
      <c r="BA19" s="46">
        <f t="shared" si="19"/>
        <v>0</v>
      </c>
      <c r="BB19" s="46">
        <f t="shared" si="20"/>
        <v>0</v>
      </c>
      <c r="BC19" s="46">
        <f t="shared" si="21"/>
        <v>0</v>
      </c>
      <c r="BD19" s="46">
        <f t="shared" si="22"/>
        <v>0</v>
      </c>
      <c r="BE19" s="46">
        <f t="shared" si="23"/>
        <v>0</v>
      </c>
      <c r="BF19" s="46">
        <f t="shared" si="24"/>
        <v>0</v>
      </c>
      <c r="BG19" s="46">
        <f t="shared" si="25"/>
        <v>0</v>
      </c>
      <c r="BH19" s="46">
        <f t="shared" si="26"/>
        <v>0</v>
      </c>
      <c r="BI19" s="46">
        <f t="shared" si="27"/>
        <v>0</v>
      </c>
      <c r="BJ19" s="46">
        <f t="shared" si="28"/>
        <v>0</v>
      </c>
      <c r="BK19" s="46">
        <f t="shared" si="29"/>
        <v>0</v>
      </c>
      <c r="BL19" s="46">
        <f t="shared" si="30"/>
        <v>0</v>
      </c>
      <c r="BM19" s="46">
        <f t="shared" si="31"/>
        <v>0</v>
      </c>
      <c r="BN19" s="46">
        <f t="shared" si="32"/>
        <v>0</v>
      </c>
      <c r="BO19" s="46">
        <f t="shared" si="33"/>
        <v>0</v>
      </c>
      <c r="BP19" s="46">
        <f t="shared" si="34"/>
        <v>0</v>
      </c>
    </row>
    <row r="20" spans="2:68" ht="12.75">
      <c r="B20" s="54" t="str">
        <f t="shared" si="3"/>
        <v>Isabel Wohlauf</v>
      </c>
      <c r="C20" s="133">
        <f t="shared" si="4"/>
        <v>0</v>
      </c>
      <c r="D20" s="133">
        <f t="shared" si="35"/>
        <v>0</v>
      </c>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7"/>
      <c r="AJ20" s="46">
        <f>IF(ISBLANK(Mitarbeiter!B17),"",Mitarbeiter!B17+1)</f>
        <v>6</v>
      </c>
      <c r="AK20" s="46" t="str">
        <f>IF(ISBLANK(Mitarbeiter!C17),"",Mitarbeiter!C17)</f>
        <v>Isabel Wohlauf</v>
      </c>
      <c r="AL20" s="46">
        <f t="shared" si="36"/>
        <v>0</v>
      </c>
      <c r="AM20" s="46">
        <f t="shared" si="5"/>
        <v>0</v>
      </c>
      <c r="AN20" s="46">
        <f t="shared" si="6"/>
        <v>0</v>
      </c>
      <c r="AO20" s="46">
        <f t="shared" si="7"/>
        <v>0</v>
      </c>
      <c r="AP20" s="46">
        <f t="shared" si="8"/>
        <v>0</v>
      </c>
      <c r="AQ20" s="46">
        <f t="shared" si="9"/>
        <v>0</v>
      </c>
      <c r="AR20" s="46">
        <f t="shared" si="10"/>
        <v>0</v>
      </c>
      <c r="AS20" s="46">
        <f t="shared" si="11"/>
        <v>0</v>
      </c>
      <c r="AT20" s="46">
        <f t="shared" si="12"/>
        <v>0</v>
      </c>
      <c r="AU20" s="46">
        <f t="shared" si="13"/>
        <v>0</v>
      </c>
      <c r="AV20" s="46">
        <f t="shared" si="14"/>
        <v>0</v>
      </c>
      <c r="AW20" s="46">
        <f t="shared" si="15"/>
        <v>0</v>
      </c>
      <c r="AX20" s="46">
        <f t="shared" si="16"/>
        <v>0</v>
      </c>
      <c r="AY20" s="46">
        <f t="shared" si="17"/>
        <v>0</v>
      </c>
      <c r="AZ20" s="46">
        <f t="shared" si="18"/>
        <v>0</v>
      </c>
      <c r="BA20" s="46">
        <f t="shared" si="19"/>
        <v>0</v>
      </c>
      <c r="BB20" s="46">
        <f t="shared" si="20"/>
        <v>0</v>
      </c>
      <c r="BC20" s="46">
        <f t="shared" si="21"/>
        <v>0</v>
      </c>
      <c r="BD20" s="46">
        <f t="shared" si="22"/>
        <v>0</v>
      </c>
      <c r="BE20" s="46">
        <f t="shared" si="23"/>
        <v>0</v>
      </c>
      <c r="BF20" s="46">
        <f t="shared" si="24"/>
        <v>0</v>
      </c>
      <c r="BG20" s="46">
        <f t="shared" si="25"/>
        <v>0</v>
      </c>
      <c r="BH20" s="46">
        <f t="shared" si="26"/>
        <v>0</v>
      </c>
      <c r="BI20" s="46">
        <f t="shared" si="27"/>
        <v>0</v>
      </c>
      <c r="BJ20" s="46">
        <f t="shared" si="28"/>
        <v>0</v>
      </c>
      <c r="BK20" s="46">
        <f t="shared" si="29"/>
        <v>0</v>
      </c>
      <c r="BL20" s="46">
        <f t="shared" si="30"/>
        <v>0</v>
      </c>
      <c r="BM20" s="46">
        <f t="shared" si="31"/>
        <v>0</v>
      </c>
      <c r="BN20" s="46">
        <f t="shared" si="32"/>
        <v>0</v>
      </c>
      <c r="BO20" s="46">
        <f t="shared" si="33"/>
        <v>0</v>
      </c>
      <c r="BP20" s="46">
        <f t="shared" si="34"/>
        <v>0</v>
      </c>
    </row>
    <row r="21" spans="3:35" ht="13.5" thickBot="1">
      <c r="C21" s="101"/>
      <c r="D21" s="101"/>
      <c r="E21" s="101"/>
      <c r="F21" s="101"/>
      <c r="G21" s="101"/>
      <c r="H21" s="101"/>
      <c r="I21" s="103"/>
      <c r="J21" s="102"/>
      <c r="K21" s="102"/>
      <c r="L21" s="102"/>
      <c r="M21" s="103"/>
      <c r="N21" s="102"/>
      <c r="O21" s="102"/>
      <c r="P21" s="102"/>
      <c r="Q21" s="103"/>
      <c r="R21" s="102"/>
      <c r="S21" s="102"/>
      <c r="T21" s="102"/>
      <c r="U21" s="103"/>
      <c r="V21" s="102"/>
      <c r="W21" s="102"/>
      <c r="X21" s="102"/>
      <c r="Y21" s="103"/>
      <c r="Z21" s="102"/>
      <c r="AA21" s="102"/>
      <c r="AB21" s="102"/>
      <c r="AC21" s="103"/>
      <c r="AD21" s="102"/>
      <c r="AE21" s="102"/>
      <c r="AF21" s="102"/>
      <c r="AG21" s="103"/>
      <c r="AH21" s="102"/>
      <c r="AI21" s="102"/>
    </row>
    <row r="22" spans="3:35" ht="18">
      <c r="C22" s="101"/>
      <c r="D22" s="101"/>
      <c r="E22" s="101"/>
      <c r="F22" s="296" t="s">
        <v>163</v>
      </c>
      <c r="G22" s="297"/>
      <c r="H22" s="297"/>
      <c r="I22" s="297"/>
      <c r="J22" s="297"/>
      <c r="K22" s="297"/>
      <c r="L22" s="297"/>
      <c r="M22" s="297"/>
      <c r="N22" s="297"/>
      <c r="O22" s="297"/>
      <c r="P22" s="298"/>
      <c r="Q22" s="103"/>
      <c r="R22" s="309" t="s">
        <v>151</v>
      </c>
      <c r="S22" s="310"/>
      <c r="T22" s="310"/>
      <c r="U22" s="310"/>
      <c r="V22" s="310"/>
      <c r="W22" s="310"/>
      <c r="X22" s="310"/>
      <c r="Y22" s="310"/>
      <c r="Z22" s="310"/>
      <c r="AA22" s="311"/>
      <c r="AB22" s="102"/>
      <c r="AC22" s="103"/>
      <c r="AD22" s="102"/>
      <c r="AE22" s="102"/>
      <c r="AF22" s="102"/>
      <c r="AG22" s="103"/>
      <c r="AH22" s="102"/>
      <c r="AI22" s="102"/>
    </row>
    <row r="23" spans="3:35" ht="12.75">
      <c r="C23" s="101"/>
      <c r="D23" s="101"/>
      <c r="E23" s="101"/>
      <c r="F23" s="299"/>
      <c r="G23" s="300"/>
      <c r="H23" s="300"/>
      <c r="I23" s="300"/>
      <c r="J23" s="300"/>
      <c r="K23" s="300"/>
      <c r="L23" s="300"/>
      <c r="M23" s="300"/>
      <c r="N23" s="300"/>
      <c r="O23" s="300"/>
      <c r="P23" s="301"/>
      <c r="Q23" s="103"/>
      <c r="R23" s="26"/>
      <c r="S23" s="27"/>
      <c r="T23" s="27"/>
      <c r="U23" s="27"/>
      <c r="V23" s="27"/>
      <c r="W23" s="27"/>
      <c r="X23" s="27"/>
      <c r="Y23" s="27"/>
      <c r="Z23" s="27"/>
      <c r="AA23" s="28"/>
      <c r="AB23" s="102"/>
      <c r="AC23" s="103"/>
      <c r="AD23" s="102"/>
      <c r="AE23" s="102"/>
      <c r="AF23" s="102"/>
      <c r="AG23" s="103"/>
      <c r="AH23" s="102"/>
      <c r="AI23" s="102"/>
    </row>
    <row r="24" spans="3:35" ht="12.75">
      <c r="C24" s="101"/>
      <c r="D24" s="101"/>
      <c r="E24" s="101"/>
      <c r="F24" s="299"/>
      <c r="G24" s="300"/>
      <c r="H24" s="300"/>
      <c r="I24" s="300"/>
      <c r="J24" s="300"/>
      <c r="K24" s="300"/>
      <c r="L24" s="300"/>
      <c r="M24" s="300"/>
      <c r="N24" s="300"/>
      <c r="O24" s="300"/>
      <c r="P24" s="301"/>
      <c r="Q24" s="103"/>
      <c r="R24" s="227"/>
      <c r="S24" s="83"/>
      <c r="T24" s="83"/>
      <c r="U24" s="83"/>
      <c r="V24" s="228" t="s">
        <v>152</v>
      </c>
      <c r="W24" s="83"/>
      <c r="X24" s="83"/>
      <c r="Y24" s="83"/>
      <c r="Z24" s="83"/>
      <c r="AA24" s="28"/>
      <c r="AB24" s="102"/>
      <c r="AC24" s="103"/>
      <c r="AD24" s="102"/>
      <c r="AE24" s="102"/>
      <c r="AF24" s="102"/>
      <c r="AG24" s="103"/>
      <c r="AH24" s="102"/>
      <c r="AI24" s="102"/>
    </row>
    <row r="25" spans="3:35" ht="12.75">
      <c r="C25" s="101"/>
      <c r="D25" s="101"/>
      <c r="E25" s="101"/>
      <c r="F25" s="299"/>
      <c r="G25" s="300"/>
      <c r="H25" s="300"/>
      <c r="I25" s="300"/>
      <c r="J25" s="300"/>
      <c r="K25" s="300"/>
      <c r="L25" s="300"/>
      <c r="M25" s="300"/>
      <c r="N25" s="300"/>
      <c r="O25" s="300"/>
      <c r="P25" s="301"/>
      <c r="Q25" s="103"/>
      <c r="R25" s="29"/>
      <c r="S25" s="80"/>
      <c r="T25" s="80"/>
      <c r="U25" s="80"/>
      <c r="V25" s="80"/>
      <c r="W25" s="80"/>
      <c r="X25" s="80"/>
      <c r="Y25" s="80"/>
      <c r="Z25" s="80"/>
      <c r="AA25" s="28"/>
      <c r="AB25" s="102"/>
      <c r="AC25" s="103"/>
      <c r="AD25" s="102"/>
      <c r="AE25" s="102"/>
      <c r="AF25" s="102"/>
      <c r="AG25" s="103"/>
      <c r="AH25" s="102"/>
      <c r="AI25" s="102"/>
    </row>
    <row r="26" spans="3:35" ht="13.5" thickBot="1">
      <c r="C26" s="101"/>
      <c r="D26" s="101"/>
      <c r="E26" s="101"/>
      <c r="F26" s="302"/>
      <c r="G26" s="303"/>
      <c r="H26" s="303"/>
      <c r="I26" s="303"/>
      <c r="J26" s="303"/>
      <c r="K26" s="303"/>
      <c r="L26" s="303"/>
      <c r="M26" s="303"/>
      <c r="N26" s="303"/>
      <c r="O26" s="303"/>
      <c r="P26" s="304"/>
      <c r="Q26" s="103"/>
      <c r="R26" s="29"/>
      <c r="S26" s="80"/>
      <c r="T26" s="229">
        <v>1</v>
      </c>
      <c r="U26" s="80" t="s">
        <v>153</v>
      </c>
      <c r="V26" s="80"/>
      <c r="W26" s="80"/>
      <c r="X26" s="80"/>
      <c r="Y26" s="80"/>
      <c r="Z26" s="80"/>
      <c r="AA26" s="28"/>
      <c r="AB26" s="102"/>
      <c r="AC26" s="103"/>
      <c r="AD26" s="102"/>
      <c r="AE26" s="102"/>
      <c r="AF26" s="102"/>
      <c r="AG26" s="103"/>
      <c r="AH26" s="102"/>
      <c r="AI26" s="102"/>
    </row>
    <row r="27" spans="3:35" ht="12.75">
      <c r="C27" s="101"/>
      <c r="D27" s="101"/>
      <c r="E27" s="101"/>
      <c r="F27" s="305" t="s">
        <v>165</v>
      </c>
      <c r="G27" s="306"/>
      <c r="H27" s="306"/>
      <c r="I27" s="306"/>
      <c r="J27" s="306"/>
      <c r="K27" s="306"/>
      <c r="L27" s="306"/>
      <c r="M27" s="306"/>
      <c r="N27" s="306"/>
      <c r="O27" s="306"/>
      <c r="P27" s="277"/>
      <c r="Q27" s="103"/>
      <c r="R27" s="29"/>
      <c r="S27" s="80"/>
      <c r="T27" s="229">
        <v>0.5</v>
      </c>
      <c r="U27" s="80" t="s">
        <v>154</v>
      </c>
      <c r="V27" s="80"/>
      <c r="W27" s="80"/>
      <c r="X27" s="80"/>
      <c r="Y27" s="80"/>
      <c r="Z27" s="80"/>
      <c r="AA27" s="28"/>
      <c r="AB27" s="102"/>
      <c r="AC27" s="103"/>
      <c r="AD27" s="102"/>
      <c r="AE27" s="102"/>
      <c r="AF27" s="102"/>
      <c r="AG27" s="103"/>
      <c r="AH27" s="102"/>
      <c r="AI27" s="102"/>
    </row>
    <row r="28" spans="3:35" ht="12.75">
      <c r="C28" s="101"/>
      <c r="D28" s="101"/>
      <c r="E28" s="101"/>
      <c r="F28" s="278"/>
      <c r="G28" s="279"/>
      <c r="H28" s="279"/>
      <c r="I28" s="279"/>
      <c r="J28" s="279"/>
      <c r="K28" s="279"/>
      <c r="L28" s="279"/>
      <c r="M28" s="279"/>
      <c r="N28" s="279"/>
      <c r="O28" s="279"/>
      <c r="P28" s="280"/>
      <c r="Q28" s="103"/>
      <c r="R28" s="29"/>
      <c r="S28" s="80"/>
      <c r="T28" s="229" t="s">
        <v>155</v>
      </c>
      <c r="U28" s="80" t="s">
        <v>156</v>
      </c>
      <c r="V28" s="80"/>
      <c r="W28" s="80"/>
      <c r="X28" s="80"/>
      <c r="Y28" s="80"/>
      <c r="Z28" s="80"/>
      <c r="AA28" s="28"/>
      <c r="AB28" s="102"/>
      <c r="AC28" s="103"/>
      <c r="AD28" s="102"/>
      <c r="AE28" s="102"/>
      <c r="AF28" s="102"/>
      <c r="AG28" s="103"/>
      <c r="AH28" s="102"/>
      <c r="AI28" s="102"/>
    </row>
    <row r="29" spans="3:35" ht="13.5" thickBot="1">
      <c r="C29" s="101"/>
      <c r="D29" s="101"/>
      <c r="E29" s="101"/>
      <c r="F29" s="276"/>
      <c r="G29" s="307"/>
      <c r="H29" s="307"/>
      <c r="I29" s="307"/>
      <c r="J29" s="307"/>
      <c r="K29" s="307"/>
      <c r="L29" s="307"/>
      <c r="M29" s="307"/>
      <c r="N29" s="307"/>
      <c r="O29" s="307"/>
      <c r="P29" s="308"/>
      <c r="Q29" s="103"/>
      <c r="R29" s="29"/>
      <c r="S29" s="80"/>
      <c r="T29" s="229" t="s">
        <v>157</v>
      </c>
      <c r="U29" s="80" t="s">
        <v>158</v>
      </c>
      <c r="V29" s="80"/>
      <c r="W29" s="80"/>
      <c r="X29" s="80"/>
      <c r="Y29" s="80"/>
      <c r="Z29" s="80"/>
      <c r="AA29" s="28"/>
      <c r="AB29" s="102"/>
      <c r="AC29" s="103"/>
      <c r="AD29" s="102"/>
      <c r="AE29" s="102"/>
      <c r="AF29" s="102"/>
      <c r="AG29" s="103"/>
      <c r="AH29" s="102"/>
      <c r="AI29" s="102"/>
    </row>
    <row r="30" spans="3:35" ht="12.75">
      <c r="C30" s="101"/>
      <c r="D30" s="101"/>
      <c r="E30" s="101"/>
      <c r="F30" s="101"/>
      <c r="G30" s="101"/>
      <c r="H30" s="101"/>
      <c r="I30" s="103"/>
      <c r="J30" s="102"/>
      <c r="K30" s="102"/>
      <c r="L30" s="102"/>
      <c r="M30" s="103"/>
      <c r="N30" s="102"/>
      <c r="O30" s="102"/>
      <c r="P30" s="102"/>
      <c r="Q30" s="103"/>
      <c r="R30" s="29"/>
      <c r="S30" s="80"/>
      <c r="T30" s="229">
        <v>0</v>
      </c>
      <c r="U30" s="80" t="s">
        <v>159</v>
      </c>
      <c r="V30" s="80"/>
      <c r="W30" s="80"/>
      <c r="X30" s="80"/>
      <c r="Y30" s="80"/>
      <c r="Z30" s="80"/>
      <c r="AA30" s="28"/>
      <c r="AB30" s="102"/>
      <c r="AC30" s="103"/>
      <c r="AD30" s="102"/>
      <c r="AE30" s="102"/>
      <c r="AF30" s="102"/>
      <c r="AG30" s="103"/>
      <c r="AH30" s="102"/>
      <c r="AI30" s="102"/>
    </row>
    <row r="31" spans="3:35" ht="13.5" thickBot="1">
      <c r="C31" s="101"/>
      <c r="D31" s="101"/>
      <c r="E31" s="101"/>
      <c r="F31" s="101"/>
      <c r="G31" s="101"/>
      <c r="H31" s="101"/>
      <c r="I31" s="103"/>
      <c r="J31" s="102"/>
      <c r="K31" s="102"/>
      <c r="L31" s="102"/>
      <c r="M31" s="103"/>
      <c r="N31" s="102"/>
      <c r="O31" s="102"/>
      <c r="P31" s="102"/>
      <c r="Q31" s="103"/>
      <c r="R31" s="30"/>
      <c r="S31" s="31"/>
      <c r="T31" s="31"/>
      <c r="U31" s="31"/>
      <c r="V31" s="31"/>
      <c r="W31" s="31"/>
      <c r="X31" s="31"/>
      <c r="Y31" s="31"/>
      <c r="Z31" s="31"/>
      <c r="AA31" s="32"/>
      <c r="AB31" s="102"/>
      <c r="AC31" s="103"/>
      <c r="AD31" s="102"/>
      <c r="AE31" s="102"/>
      <c r="AF31" s="102"/>
      <c r="AG31" s="103"/>
      <c r="AH31" s="102"/>
      <c r="AI31" s="102"/>
    </row>
    <row r="32" spans="3:35" ht="12.75">
      <c r="C32" s="101"/>
      <c r="D32" s="101"/>
      <c r="E32" s="101"/>
      <c r="F32" s="101"/>
      <c r="G32" s="101"/>
      <c r="H32" s="101"/>
      <c r="I32" s="103"/>
      <c r="J32" s="102"/>
      <c r="K32" s="102"/>
      <c r="L32" s="102"/>
      <c r="M32" s="103"/>
      <c r="N32" s="102"/>
      <c r="O32" s="102"/>
      <c r="P32" s="102"/>
      <c r="Q32" s="103"/>
      <c r="R32" s="102"/>
      <c r="S32" s="102"/>
      <c r="T32" s="102"/>
      <c r="U32" s="103"/>
      <c r="V32" s="102"/>
      <c r="W32" s="102"/>
      <c r="X32" s="102"/>
      <c r="Y32" s="103"/>
      <c r="Z32" s="102"/>
      <c r="AA32" s="102"/>
      <c r="AB32" s="102"/>
      <c r="AC32" s="103"/>
      <c r="AD32" s="102"/>
      <c r="AE32" s="102"/>
      <c r="AF32" s="102"/>
      <c r="AG32" s="103"/>
      <c r="AH32" s="102"/>
      <c r="AI32" s="102"/>
    </row>
    <row r="33" spans="3:35" ht="12.75">
      <c r="C33" s="101"/>
      <c r="D33" s="101"/>
      <c r="E33" s="101"/>
      <c r="F33" s="101"/>
      <c r="G33" s="101"/>
      <c r="H33" s="101"/>
      <c r="I33" s="103"/>
      <c r="J33" s="102"/>
      <c r="K33" s="102"/>
      <c r="L33" s="102"/>
      <c r="M33" s="103"/>
      <c r="N33" s="102"/>
      <c r="O33" s="102"/>
      <c r="P33" s="102"/>
      <c r="Q33" s="103"/>
      <c r="R33" s="102"/>
      <c r="S33" s="102"/>
      <c r="T33" s="102"/>
      <c r="U33" s="103"/>
      <c r="V33" s="102"/>
      <c r="W33" s="102"/>
      <c r="X33" s="102"/>
      <c r="Y33" s="103"/>
      <c r="Z33" s="102"/>
      <c r="AA33" s="102"/>
      <c r="AB33" s="102"/>
      <c r="AC33" s="103"/>
      <c r="AD33" s="102"/>
      <c r="AE33" s="102"/>
      <c r="AF33" s="102"/>
      <c r="AG33" s="103"/>
      <c r="AH33" s="102"/>
      <c r="AI33" s="102"/>
    </row>
    <row r="34" spans="3:35" ht="12.75">
      <c r="C34" s="101"/>
      <c r="D34" s="101"/>
      <c r="E34" s="101"/>
      <c r="F34" s="101"/>
      <c r="G34" s="101"/>
      <c r="H34" s="101"/>
      <c r="I34" s="103"/>
      <c r="J34" s="102"/>
      <c r="K34" s="102"/>
      <c r="L34" s="102"/>
      <c r="M34" s="103"/>
      <c r="N34" s="102"/>
      <c r="O34" s="102"/>
      <c r="P34" s="102"/>
      <c r="Q34" s="103"/>
      <c r="R34" s="102"/>
      <c r="S34" s="102"/>
      <c r="T34" s="102"/>
      <c r="U34" s="103"/>
      <c r="V34" s="102"/>
      <c r="W34" s="102"/>
      <c r="X34" s="102"/>
      <c r="Y34" s="103"/>
      <c r="Z34" s="102"/>
      <c r="AA34" s="102"/>
      <c r="AB34" s="102"/>
      <c r="AC34" s="103"/>
      <c r="AD34" s="102"/>
      <c r="AE34" s="102"/>
      <c r="AF34" s="102"/>
      <c r="AG34" s="103"/>
      <c r="AH34" s="102"/>
      <c r="AI34" s="102"/>
    </row>
    <row r="35" spans="3:35" ht="12.75">
      <c r="C35" s="101"/>
      <c r="D35" s="101"/>
      <c r="E35" s="101"/>
      <c r="F35" s="101"/>
      <c r="G35" s="101"/>
      <c r="H35" s="101"/>
      <c r="I35" s="103"/>
      <c r="J35" s="102"/>
      <c r="K35" s="102"/>
      <c r="L35" s="102"/>
      <c r="M35" s="103"/>
      <c r="N35" s="102"/>
      <c r="O35" s="102"/>
      <c r="P35" s="102"/>
      <c r="Q35" s="103"/>
      <c r="R35" s="102"/>
      <c r="S35" s="102"/>
      <c r="T35" s="102"/>
      <c r="U35" s="103"/>
      <c r="V35" s="102"/>
      <c r="W35" s="102"/>
      <c r="X35" s="102"/>
      <c r="Y35" s="103"/>
      <c r="Z35" s="102"/>
      <c r="AA35" s="102"/>
      <c r="AB35" s="102"/>
      <c r="AC35" s="103"/>
      <c r="AD35" s="102"/>
      <c r="AE35" s="102"/>
      <c r="AF35" s="102"/>
      <c r="AG35" s="103"/>
      <c r="AH35" s="102"/>
      <c r="AI35" s="102"/>
    </row>
    <row r="36" spans="3:35" ht="12.75">
      <c r="C36" s="101"/>
      <c r="D36" s="101"/>
      <c r="E36" s="101"/>
      <c r="F36" s="101"/>
      <c r="G36" s="101"/>
      <c r="H36" s="101"/>
      <c r="I36" s="103"/>
      <c r="J36" s="102"/>
      <c r="K36" s="102"/>
      <c r="L36" s="102"/>
      <c r="M36" s="103"/>
      <c r="N36" s="102"/>
      <c r="O36" s="102"/>
      <c r="P36" s="102"/>
      <c r="Q36" s="103"/>
      <c r="R36" s="102"/>
      <c r="S36" s="102"/>
      <c r="T36" s="102"/>
      <c r="U36" s="103"/>
      <c r="V36" s="102"/>
      <c r="W36" s="102"/>
      <c r="X36" s="102"/>
      <c r="Y36" s="103"/>
      <c r="Z36" s="102"/>
      <c r="AA36" s="102"/>
      <c r="AB36" s="102"/>
      <c r="AC36" s="103"/>
      <c r="AD36" s="102"/>
      <c r="AE36" s="102"/>
      <c r="AF36" s="102"/>
      <c r="AG36" s="103"/>
      <c r="AH36" s="102"/>
      <c r="AI36" s="102"/>
    </row>
    <row r="37" spans="3:35" ht="12.75">
      <c r="C37" s="101"/>
      <c r="D37" s="101"/>
      <c r="E37" s="101"/>
      <c r="F37" s="101"/>
      <c r="G37" s="101"/>
      <c r="H37" s="101"/>
      <c r="I37" s="103"/>
      <c r="J37" s="102"/>
      <c r="K37" s="102"/>
      <c r="L37" s="102"/>
      <c r="M37" s="103"/>
      <c r="N37" s="102"/>
      <c r="O37" s="102"/>
      <c r="P37" s="102"/>
      <c r="Q37" s="103"/>
      <c r="R37" s="102"/>
      <c r="S37" s="102"/>
      <c r="T37" s="102"/>
      <c r="U37" s="103"/>
      <c r="V37" s="102"/>
      <c r="W37" s="102"/>
      <c r="X37" s="102"/>
      <c r="Y37" s="103"/>
      <c r="Z37" s="102"/>
      <c r="AA37" s="102"/>
      <c r="AB37" s="102"/>
      <c r="AC37" s="103"/>
      <c r="AD37" s="102"/>
      <c r="AE37" s="102"/>
      <c r="AF37" s="102"/>
      <c r="AG37" s="103"/>
      <c r="AH37" s="102"/>
      <c r="AI37" s="102"/>
    </row>
    <row r="38" spans="3:35" ht="12.75">
      <c r="C38" s="101"/>
      <c r="D38" s="101"/>
      <c r="E38" s="101"/>
      <c r="F38" s="101"/>
      <c r="G38" s="101"/>
      <c r="H38" s="101"/>
      <c r="I38" s="103"/>
      <c r="J38" s="102"/>
      <c r="K38" s="102"/>
      <c r="L38" s="102"/>
      <c r="M38" s="103"/>
      <c r="N38" s="102"/>
      <c r="O38" s="102"/>
      <c r="P38" s="102"/>
      <c r="Q38" s="103"/>
      <c r="R38" s="102"/>
      <c r="S38" s="102"/>
      <c r="T38" s="102"/>
      <c r="U38" s="103"/>
      <c r="V38" s="102"/>
      <c r="W38" s="102"/>
      <c r="X38" s="102"/>
      <c r="Y38" s="103"/>
      <c r="Z38" s="102"/>
      <c r="AA38" s="102"/>
      <c r="AB38" s="102"/>
      <c r="AC38" s="103"/>
      <c r="AD38" s="102"/>
      <c r="AE38" s="102"/>
      <c r="AF38" s="102"/>
      <c r="AG38" s="103"/>
      <c r="AH38" s="102"/>
      <c r="AI38" s="102"/>
    </row>
    <row r="39" spans="3:35" ht="12.75">
      <c r="C39" s="101"/>
      <c r="D39" s="101"/>
      <c r="E39" s="101"/>
      <c r="F39" s="101"/>
      <c r="G39" s="101"/>
      <c r="H39" s="101"/>
      <c r="I39" s="103"/>
      <c r="J39" s="102"/>
      <c r="K39" s="102"/>
      <c r="L39" s="102"/>
      <c r="M39" s="103"/>
      <c r="N39" s="102"/>
      <c r="O39" s="102"/>
      <c r="P39" s="102"/>
      <c r="Q39" s="103"/>
      <c r="R39" s="102"/>
      <c r="S39" s="102"/>
      <c r="T39" s="102"/>
      <c r="U39" s="103"/>
      <c r="V39" s="102"/>
      <c r="W39" s="102"/>
      <c r="X39" s="102"/>
      <c r="Y39" s="103"/>
      <c r="Z39" s="102"/>
      <c r="AA39" s="102"/>
      <c r="AB39" s="102"/>
      <c r="AC39" s="103"/>
      <c r="AD39" s="102"/>
      <c r="AE39" s="102"/>
      <c r="AF39" s="102"/>
      <c r="AG39" s="103"/>
      <c r="AH39" s="102"/>
      <c r="AI39" s="102"/>
    </row>
    <row r="40" spans="3:35" ht="12.75">
      <c r="C40" s="101"/>
      <c r="D40" s="101"/>
      <c r="E40" s="101"/>
      <c r="F40" s="101"/>
      <c r="G40" s="101"/>
      <c r="H40" s="101"/>
      <c r="I40" s="103"/>
      <c r="J40" s="102"/>
      <c r="K40" s="102"/>
      <c r="L40" s="102"/>
      <c r="M40" s="103"/>
      <c r="N40" s="102"/>
      <c r="O40" s="102"/>
      <c r="P40" s="102"/>
      <c r="Q40" s="103"/>
      <c r="R40" s="102"/>
      <c r="S40" s="102"/>
      <c r="T40" s="102"/>
      <c r="U40" s="103"/>
      <c r="V40" s="102"/>
      <c r="W40" s="102"/>
      <c r="X40" s="102"/>
      <c r="Y40" s="103"/>
      <c r="Z40" s="102"/>
      <c r="AA40" s="102"/>
      <c r="AB40" s="102"/>
      <c r="AC40" s="103"/>
      <c r="AD40" s="102"/>
      <c r="AE40" s="102"/>
      <c r="AF40" s="102"/>
      <c r="AG40" s="103"/>
      <c r="AH40" s="102"/>
      <c r="AI40" s="102"/>
    </row>
    <row r="41" spans="3:35" ht="12.75">
      <c r="C41" s="101"/>
      <c r="D41" s="101"/>
      <c r="E41" s="101"/>
      <c r="F41" s="101"/>
      <c r="G41" s="101"/>
      <c r="H41" s="101"/>
      <c r="I41" s="103"/>
      <c r="J41" s="102"/>
      <c r="K41" s="102"/>
      <c r="L41" s="102"/>
      <c r="M41" s="103"/>
      <c r="N41" s="102"/>
      <c r="O41" s="102"/>
      <c r="P41" s="102"/>
      <c r="Q41" s="103"/>
      <c r="R41" s="102"/>
      <c r="S41" s="102"/>
      <c r="T41" s="102"/>
      <c r="U41" s="103"/>
      <c r="V41" s="102"/>
      <c r="W41" s="102"/>
      <c r="X41" s="102"/>
      <c r="Y41" s="103"/>
      <c r="Z41" s="102"/>
      <c r="AA41" s="102"/>
      <c r="AB41" s="102"/>
      <c r="AC41" s="103"/>
      <c r="AD41" s="102"/>
      <c r="AE41" s="102"/>
      <c r="AF41" s="102"/>
      <c r="AG41" s="103"/>
      <c r="AH41" s="102"/>
      <c r="AI41" s="102"/>
    </row>
    <row r="42" spans="3:35" ht="12.75">
      <c r="C42" s="101"/>
      <c r="D42" s="101"/>
      <c r="E42" s="101"/>
      <c r="F42" s="101"/>
      <c r="G42" s="101"/>
      <c r="H42" s="101"/>
      <c r="I42" s="103"/>
      <c r="J42" s="102"/>
      <c r="K42" s="102"/>
      <c r="L42" s="102"/>
      <c r="M42" s="103"/>
      <c r="N42" s="102"/>
      <c r="O42" s="102"/>
      <c r="P42" s="102"/>
      <c r="Q42" s="103"/>
      <c r="R42" s="102"/>
      <c r="S42" s="102"/>
      <c r="T42" s="102"/>
      <c r="U42" s="103"/>
      <c r="V42" s="102"/>
      <c r="W42" s="102"/>
      <c r="X42" s="102"/>
      <c r="Y42" s="103"/>
      <c r="Z42" s="102"/>
      <c r="AA42" s="102"/>
      <c r="AB42" s="102"/>
      <c r="AC42" s="103"/>
      <c r="AD42" s="102"/>
      <c r="AE42" s="102"/>
      <c r="AF42" s="102"/>
      <c r="AG42" s="103"/>
      <c r="AH42" s="102"/>
      <c r="AI42" s="102"/>
    </row>
    <row r="43" spans="3:35" ht="12.75">
      <c r="C43" s="101"/>
      <c r="D43" s="101"/>
      <c r="E43" s="101"/>
      <c r="F43" s="101"/>
      <c r="G43" s="101"/>
      <c r="H43" s="101"/>
      <c r="I43" s="103"/>
      <c r="J43" s="102"/>
      <c r="K43" s="102"/>
      <c r="L43" s="102"/>
      <c r="M43" s="103"/>
      <c r="N43" s="102"/>
      <c r="O43" s="102"/>
      <c r="P43" s="102"/>
      <c r="Q43" s="103"/>
      <c r="R43" s="102"/>
      <c r="S43" s="102"/>
      <c r="T43" s="102"/>
      <c r="U43" s="103"/>
      <c r="V43" s="102"/>
      <c r="W43" s="102"/>
      <c r="X43" s="102"/>
      <c r="Y43" s="103"/>
      <c r="Z43" s="102"/>
      <c r="AA43" s="102"/>
      <c r="AB43" s="102"/>
      <c r="AC43" s="103"/>
      <c r="AD43" s="102"/>
      <c r="AE43" s="102"/>
      <c r="AF43" s="102"/>
      <c r="AG43" s="103"/>
      <c r="AH43" s="102"/>
      <c r="AI43" s="102"/>
    </row>
    <row r="44" spans="3:35" ht="12.75">
      <c r="C44" s="101"/>
      <c r="D44" s="101"/>
      <c r="E44" s="101"/>
      <c r="F44" s="101"/>
      <c r="G44" s="101"/>
      <c r="H44" s="101"/>
      <c r="I44" s="103"/>
      <c r="J44" s="102"/>
      <c r="K44" s="102"/>
      <c r="L44" s="102"/>
      <c r="M44" s="103"/>
      <c r="N44" s="102"/>
      <c r="O44" s="102"/>
      <c r="P44" s="102"/>
      <c r="Q44" s="103"/>
      <c r="R44" s="102"/>
      <c r="S44" s="102"/>
      <c r="T44" s="102"/>
      <c r="U44" s="103"/>
      <c r="V44" s="102"/>
      <c r="W44" s="102"/>
      <c r="X44" s="102"/>
      <c r="Y44" s="103"/>
      <c r="Z44" s="102"/>
      <c r="AA44" s="102"/>
      <c r="AB44" s="102"/>
      <c r="AC44" s="103"/>
      <c r="AD44" s="102"/>
      <c r="AE44" s="102"/>
      <c r="AF44" s="102"/>
      <c r="AG44" s="103"/>
      <c r="AH44" s="102"/>
      <c r="AI44" s="102"/>
    </row>
    <row r="45" spans="3:35" ht="12.75">
      <c r="C45" s="101"/>
      <c r="D45" s="101"/>
      <c r="E45" s="101"/>
      <c r="F45" s="101"/>
      <c r="G45" s="101"/>
      <c r="H45" s="101"/>
      <c r="I45" s="103"/>
      <c r="J45" s="102"/>
      <c r="K45" s="102"/>
      <c r="L45" s="102"/>
      <c r="M45" s="103"/>
      <c r="N45" s="102"/>
      <c r="O45" s="102"/>
      <c r="P45" s="102"/>
      <c r="Q45" s="103"/>
      <c r="R45" s="102"/>
      <c r="S45" s="102"/>
      <c r="T45" s="102"/>
      <c r="U45" s="103"/>
      <c r="V45" s="102"/>
      <c r="W45" s="102"/>
      <c r="X45" s="102"/>
      <c r="Y45" s="103"/>
      <c r="Z45" s="102"/>
      <c r="AA45" s="102"/>
      <c r="AB45" s="102"/>
      <c r="AC45" s="103"/>
      <c r="AD45" s="102"/>
      <c r="AE45" s="102"/>
      <c r="AF45" s="102"/>
      <c r="AG45" s="103"/>
      <c r="AH45" s="102"/>
      <c r="AI45" s="102"/>
    </row>
    <row r="46" spans="3:35" ht="12.75">
      <c r="C46" s="101"/>
      <c r="D46" s="101"/>
      <c r="E46" s="101"/>
      <c r="F46" s="101"/>
      <c r="G46" s="101"/>
      <c r="H46" s="101"/>
      <c r="I46" s="103"/>
      <c r="J46" s="102"/>
      <c r="K46" s="102"/>
      <c r="L46" s="102"/>
      <c r="M46" s="103"/>
      <c r="N46" s="102"/>
      <c r="O46" s="102"/>
      <c r="P46" s="102"/>
      <c r="Q46" s="103"/>
      <c r="R46" s="102"/>
      <c r="S46" s="102"/>
      <c r="T46" s="102"/>
      <c r="U46" s="103"/>
      <c r="V46" s="102"/>
      <c r="W46" s="102"/>
      <c r="X46" s="102"/>
      <c r="Y46" s="103"/>
      <c r="Z46" s="102"/>
      <c r="AA46" s="102"/>
      <c r="AB46" s="102"/>
      <c r="AC46" s="103"/>
      <c r="AD46" s="102"/>
      <c r="AE46" s="102"/>
      <c r="AF46" s="102"/>
      <c r="AG46" s="103"/>
      <c r="AH46" s="102"/>
      <c r="AI46" s="102"/>
    </row>
    <row r="47" spans="3:35" ht="12.75">
      <c r="C47" s="101"/>
      <c r="D47" s="101"/>
      <c r="E47" s="101"/>
      <c r="F47" s="101"/>
      <c r="G47" s="101"/>
      <c r="H47" s="101"/>
      <c r="I47" s="103"/>
      <c r="J47" s="102"/>
      <c r="K47" s="102"/>
      <c r="L47" s="102"/>
      <c r="M47" s="103"/>
      <c r="N47" s="102"/>
      <c r="O47" s="102"/>
      <c r="P47" s="102"/>
      <c r="Q47" s="103"/>
      <c r="R47" s="102"/>
      <c r="S47" s="102"/>
      <c r="T47" s="102"/>
      <c r="U47" s="103"/>
      <c r="V47" s="102"/>
      <c r="W47" s="102"/>
      <c r="X47" s="102"/>
      <c r="Y47" s="103"/>
      <c r="Z47" s="102"/>
      <c r="AA47" s="102"/>
      <c r="AB47" s="102"/>
      <c r="AC47" s="103"/>
      <c r="AD47" s="102"/>
      <c r="AE47" s="102"/>
      <c r="AF47" s="102"/>
      <c r="AG47" s="103"/>
      <c r="AH47" s="102"/>
      <c r="AI47" s="102"/>
    </row>
    <row r="48" spans="3:35" ht="12.75">
      <c r="C48" s="101"/>
      <c r="D48" s="101"/>
      <c r="E48" s="101"/>
      <c r="F48" s="101"/>
      <c r="G48" s="101"/>
      <c r="H48" s="101"/>
      <c r="I48" s="103"/>
      <c r="J48" s="102"/>
      <c r="K48" s="102"/>
      <c r="L48" s="102"/>
      <c r="M48" s="103"/>
      <c r="N48" s="102"/>
      <c r="O48" s="102"/>
      <c r="P48" s="102"/>
      <c r="Q48" s="103"/>
      <c r="R48" s="102"/>
      <c r="S48" s="102"/>
      <c r="T48" s="102"/>
      <c r="U48" s="103"/>
      <c r="V48" s="102"/>
      <c r="W48" s="102"/>
      <c r="X48" s="102"/>
      <c r="Y48" s="103"/>
      <c r="Z48" s="102"/>
      <c r="AA48" s="102"/>
      <c r="AB48" s="102"/>
      <c r="AC48" s="103"/>
      <c r="AD48" s="102"/>
      <c r="AE48" s="102"/>
      <c r="AF48" s="102"/>
      <c r="AG48" s="103"/>
      <c r="AH48" s="102"/>
      <c r="AI48" s="102"/>
    </row>
    <row r="49" spans="3:35" ht="12.75">
      <c r="C49" s="101"/>
      <c r="D49" s="101"/>
      <c r="E49" s="101"/>
      <c r="F49" s="101"/>
      <c r="G49" s="101"/>
      <c r="H49" s="101"/>
      <c r="I49" s="103"/>
      <c r="J49" s="102"/>
      <c r="K49" s="102"/>
      <c r="L49" s="102"/>
      <c r="M49" s="103"/>
      <c r="N49" s="102"/>
      <c r="O49" s="102"/>
      <c r="P49" s="102"/>
      <c r="Q49" s="103"/>
      <c r="R49" s="102"/>
      <c r="S49" s="102"/>
      <c r="T49" s="102"/>
      <c r="U49" s="103"/>
      <c r="V49" s="102"/>
      <c r="W49" s="102"/>
      <c r="X49" s="102"/>
      <c r="Y49" s="103"/>
      <c r="Z49" s="102"/>
      <c r="AA49" s="102"/>
      <c r="AB49" s="102"/>
      <c r="AC49" s="103"/>
      <c r="AD49" s="102"/>
      <c r="AE49" s="102"/>
      <c r="AF49" s="102"/>
      <c r="AG49" s="103"/>
      <c r="AH49" s="102"/>
      <c r="AI49" s="102"/>
    </row>
    <row r="50" spans="3:35" ht="12.75">
      <c r="C50" s="101"/>
      <c r="D50" s="101"/>
      <c r="E50" s="101"/>
      <c r="F50" s="101"/>
      <c r="G50" s="101"/>
      <c r="H50" s="101"/>
      <c r="I50" s="103"/>
      <c r="J50" s="102"/>
      <c r="K50" s="102"/>
      <c r="L50" s="102"/>
      <c r="M50" s="103"/>
      <c r="N50" s="102"/>
      <c r="O50" s="102"/>
      <c r="P50" s="102"/>
      <c r="Q50" s="103"/>
      <c r="R50" s="102"/>
      <c r="S50" s="102"/>
      <c r="T50" s="102"/>
      <c r="U50" s="103"/>
      <c r="V50" s="102"/>
      <c r="W50" s="102"/>
      <c r="X50" s="102"/>
      <c r="Y50" s="103"/>
      <c r="Z50" s="102"/>
      <c r="AA50" s="102"/>
      <c r="AB50" s="102"/>
      <c r="AC50" s="103"/>
      <c r="AD50" s="102"/>
      <c r="AE50" s="102"/>
      <c r="AF50" s="102"/>
      <c r="AG50" s="103"/>
      <c r="AH50" s="102"/>
      <c r="AI50" s="102"/>
    </row>
    <row r="51" spans="3:35" ht="12.75">
      <c r="C51" s="101"/>
      <c r="D51" s="101"/>
      <c r="E51" s="101"/>
      <c r="F51" s="101"/>
      <c r="G51" s="101"/>
      <c r="H51" s="101"/>
      <c r="I51" s="103"/>
      <c r="J51" s="102"/>
      <c r="K51" s="102"/>
      <c r="L51" s="102"/>
      <c r="M51" s="103"/>
      <c r="N51" s="102"/>
      <c r="O51" s="102"/>
      <c r="P51" s="102"/>
      <c r="Q51" s="103"/>
      <c r="R51" s="102"/>
      <c r="S51" s="102"/>
      <c r="T51" s="102"/>
      <c r="U51" s="103"/>
      <c r="V51" s="102"/>
      <c r="W51" s="102"/>
      <c r="X51" s="102"/>
      <c r="Y51" s="103"/>
      <c r="Z51" s="102"/>
      <c r="AA51" s="102"/>
      <c r="AB51" s="102"/>
      <c r="AC51" s="103"/>
      <c r="AD51" s="102"/>
      <c r="AE51" s="102"/>
      <c r="AF51" s="102"/>
      <c r="AG51" s="103"/>
      <c r="AH51" s="102"/>
      <c r="AI51" s="102"/>
    </row>
    <row r="52" spans="3:35" ht="12.75">
      <c r="C52" s="101"/>
      <c r="D52" s="101"/>
      <c r="E52" s="101"/>
      <c r="F52" s="101"/>
      <c r="G52" s="101"/>
      <c r="H52" s="101"/>
      <c r="I52" s="103"/>
      <c r="J52" s="102"/>
      <c r="K52" s="102"/>
      <c r="L52" s="102"/>
      <c r="M52" s="103"/>
      <c r="N52" s="102"/>
      <c r="O52" s="102"/>
      <c r="P52" s="102"/>
      <c r="Q52" s="103"/>
      <c r="R52" s="102"/>
      <c r="S52" s="102"/>
      <c r="T52" s="102"/>
      <c r="U52" s="103"/>
      <c r="V52" s="102"/>
      <c r="W52" s="102"/>
      <c r="X52" s="102"/>
      <c r="Y52" s="103"/>
      <c r="Z52" s="102"/>
      <c r="AA52" s="102"/>
      <c r="AB52" s="102"/>
      <c r="AC52" s="103"/>
      <c r="AD52" s="102"/>
      <c r="AE52" s="102"/>
      <c r="AF52" s="102"/>
      <c r="AG52" s="103"/>
      <c r="AH52" s="102"/>
      <c r="AI52" s="102"/>
    </row>
    <row r="53" spans="3:35" ht="12.75">
      <c r="C53" s="101"/>
      <c r="D53" s="101"/>
      <c r="E53" s="101"/>
      <c r="F53" s="101"/>
      <c r="G53" s="101"/>
      <c r="H53" s="101"/>
      <c r="I53" s="103"/>
      <c r="J53" s="102"/>
      <c r="K53" s="102"/>
      <c r="L53" s="102"/>
      <c r="M53" s="103"/>
      <c r="N53" s="102"/>
      <c r="O53" s="102"/>
      <c r="P53" s="102"/>
      <c r="Q53" s="103"/>
      <c r="R53" s="102"/>
      <c r="S53" s="102"/>
      <c r="T53" s="102"/>
      <c r="U53" s="103"/>
      <c r="V53" s="102"/>
      <c r="W53" s="102"/>
      <c r="X53" s="102"/>
      <c r="Y53" s="103"/>
      <c r="Z53" s="102"/>
      <c r="AA53" s="102"/>
      <c r="AB53" s="102"/>
      <c r="AC53" s="103"/>
      <c r="AD53" s="102"/>
      <c r="AE53" s="102"/>
      <c r="AF53" s="102"/>
      <c r="AG53" s="103"/>
      <c r="AH53" s="102"/>
      <c r="AI53" s="102"/>
    </row>
    <row r="54" spans="3:35" ht="12.75">
      <c r="C54" s="101"/>
      <c r="D54" s="101"/>
      <c r="E54" s="101"/>
      <c r="F54" s="101"/>
      <c r="G54" s="101"/>
      <c r="H54" s="101"/>
      <c r="I54" s="103"/>
      <c r="J54" s="102"/>
      <c r="K54" s="102"/>
      <c r="L54" s="102"/>
      <c r="M54" s="103"/>
      <c r="N54" s="102"/>
      <c r="O54" s="102"/>
      <c r="P54" s="102"/>
      <c r="Q54" s="103"/>
      <c r="R54" s="102"/>
      <c r="S54" s="102"/>
      <c r="T54" s="102"/>
      <c r="U54" s="103"/>
      <c r="V54" s="102"/>
      <c r="W54" s="102"/>
      <c r="X54" s="102"/>
      <c r="Y54" s="103"/>
      <c r="Z54" s="102"/>
      <c r="AA54" s="102"/>
      <c r="AB54" s="102"/>
      <c r="AC54" s="103"/>
      <c r="AD54" s="102"/>
      <c r="AE54" s="102"/>
      <c r="AF54" s="102"/>
      <c r="AG54" s="103"/>
      <c r="AH54" s="102"/>
      <c r="AI54" s="102"/>
    </row>
    <row r="55" spans="3:35" ht="12.75">
      <c r="C55" s="101"/>
      <c r="D55" s="101"/>
      <c r="E55" s="101"/>
      <c r="F55" s="101"/>
      <c r="G55" s="101"/>
      <c r="H55" s="101"/>
      <c r="I55" s="103"/>
      <c r="J55" s="102"/>
      <c r="K55" s="102"/>
      <c r="L55" s="102"/>
      <c r="M55" s="103"/>
      <c r="N55" s="102"/>
      <c r="O55" s="102"/>
      <c r="P55" s="102"/>
      <c r="Q55" s="103"/>
      <c r="R55" s="102"/>
      <c r="S55" s="102"/>
      <c r="T55" s="102"/>
      <c r="U55" s="103"/>
      <c r="V55" s="102"/>
      <c r="W55" s="102"/>
      <c r="X55" s="102"/>
      <c r="Y55" s="103"/>
      <c r="Z55" s="102"/>
      <c r="AA55" s="102"/>
      <c r="AB55" s="102"/>
      <c r="AC55" s="103"/>
      <c r="AD55" s="102"/>
      <c r="AE55" s="102"/>
      <c r="AF55" s="102"/>
      <c r="AG55" s="103"/>
      <c r="AH55" s="102"/>
      <c r="AI55" s="102"/>
    </row>
    <row r="56" spans="3:35" ht="12.75">
      <c r="C56" s="101"/>
      <c r="D56" s="101"/>
      <c r="E56" s="101"/>
      <c r="F56" s="101"/>
      <c r="G56" s="101"/>
      <c r="H56" s="101"/>
      <c r="I56" s="103"/>
      <c r="J56" s="102"/>
      <c r="K56" s="102"/>
      <c r="L56" s="102"/>
      <c r="M56" s="103"/>
      <c r="N56" s="102"/>
      <c r="O56" s="102"/>
      <c r="P56" s="102"/>
      <c r="Q56" s="103"/>
      <c r="R56" s="102"/>
      <c r="S56" s="102"/>
      <c r="T56" s="102"/>
      <c r="U56" s="103"/>
      <c r="V56" s="102"/>
      <c r="W56" s="102"/>
      <c r="X56" s="102"/>
      <c r="Y56" s="103"/>
      <c r="Z56" s="102"/>
      <c r="AA56" s="102"/>
      <c r="AB56" s="102"/>
      <c r="AC56" s="103"/>
      <c r="AD56" s="102"/>
      <c r="AE56" s="102"/>
      <c r="AF56" s="102"/>
      <c r="AG56" s="103"/>
      <c r="AH56" s="102"/>
      <c r="AI56" s="102"/>
    </row>
    <row r="57" spans="3:35" ht="12.75">
      <c r="C57" s="101"/>
      <c r="D57" s="101"/>
      <c r="E57" s="101"/>
      <c r="F57" s="101"/>
      <c r="G57" s="101"/>
      <c r="H57" s="101"/>
      <c r="I57" s="103"/>
      <c r="J57" s="102"/>
      <c r="K57" s="102"/>
      <c r="L57" s="102"/>
      <c r="M57" s="103"/>
      <c r="N57" s="102"/>
      <c r="O57" s="102"/>
      <c r="P57" s="102"/>
      <c r="Q57" s="103"/>
      <c r="R57" s="102"/>
      <c r="S57" s="102"/>
      <c r="T57" s="102"/>
      <c r="U57" s="103"/>
      <c r="V57" s="102"/>
      <c r="W57" s="102"/>
      <c r="X57" s="102"/>
      <c r="Y57" s="103"/>
      <c r="Z57" s="102"/>
      <c r="AA57" s="102"/>
      <c r="AB57" s="102"/>
      <c r="AC57" s="103"/>
      <c r="AD57" s="102"/>
      <c r="AE57" s="102"/>
      <c r="AF57" s="102"/>
      <c r="AG57" s="103"/>
      <c r="AH57" s="102"/>
      <c r="AI57" s="102"/>
    </row>
    <row r="58" spans="3:35" ht="12.75">
      <c r="C58" s="101"/>
      <c r="D58" s="101"/>
      <c r="E58" s="101"/>
      <c r="F58" s="101"/>
      <c r="G58" s="101"/>
      <c r="H58" s="101"/>
      <c r="I58" s="103"/>
      <c r="J58" s="102"/>
      <c r="K58" s="102"/>
      <c r="L58" s="102"/>
      <c r="M58" s="103"/>
      <c r="N58" s="102"/>
      <c r="O58" s="102"/>
      <c r="P58" s="102"/>
      <c r="Q58" s="103"/>
      <c r="R58" s="102"/>
      <c r="S58" s="102"/>
      <c r="T58" s="102"/>
      <c r="U58" s="103"/>
      <c r="V58" s="102"/>
      <c r="W58" s="102"/>
      <c r="X58" s="102"/>
      <c r="Y58" s="103"/>
      <c r="Z58" s="102"/>
      <c r="AA58" s="102"/>
      <c r="AB58" s="102"/>
      <c r="AC58" s="103"/>
      <c r="AD58" s="102"/>
      <c r="AE58" s="102"/>
      <c r="AF58" s="102"/>
      <c r="AG58" s="103"/>
      <c r="AH58" s="102"/>
      <c r="AI58" s="102"/>
    </row>
    <row r="59" spans="3:35" ht="12.75">
      <c r="C59" s="101"/>
      <c r="D59" s="101"/>
      <c r="E59" s="101"/>
      <c r="F59" s="101"/>
      <c r="G59" s="101"/>
      <c r="H59" s="101"/>
      <c r="I59" s="103"/>
      <c r="J59" s="102"/>
      <c r="K59" s="102"/>
      <c r="L59" s="102"/>
      <c r="M59" s="103"/>
      <c r="N59" s="102"/>
      <c r="O59" s="102"/>
      <c r="P59" s="102"/>
      <c r="Q59" s="103"/>
      <c r="R59" s="102"/>
      <c r="S59" s="102"/>
      <c r="T59" s="102"/>
      <c r="U59" s="103"/>
      <c r="V59" s="102"/>
      <c r="W59" s="102"/>
      <c r="X59" s="102"/>
      <c r="Y59" s="103"/>
      <c r="Z59" s="102"/>
      <c r="AA59" s="102"/>
      <c r="AB59" s="102"/>
      <c r="AC59" s="103"/>
      <c r="AD59" s="102"/>
      <c r="AE59" s="102"/>
      <c r="AF59" s="102"/>
      <c r="AG59" s="103"/>
      <c r="AH59" s="102"/>
      <c r="AI59" s="102"/>
    </row>
    <row r="60" spans="3:35" ht="12.75">
      <c r="C60" s="101"/>
      <c r="D60" s="101"/>
      <c r="E60" s="101"/>
      <c r="F60" s="101"/>
      <c r="G60" s="101"/>
      <c r="H60" s="101"/>
      <c r="I60" s="103"/>
      <c r="J60" s="102"/>
      <c r="K60" s="102"/>
      <c r="L60" s="102"/>
      <c r="M60" s="103"/>
      <c r="N60" s="102"/>
      <c r="O60" s="102"/>
      <c r="P60" s="102"/>
      <c r="Q60" s="103"/>
      <c r="R60" s="102"/>
      <c r="S60" s="102"/>
      <c r="T60" s="102"/>
      <c r="U60" s="103"/>
      <c r="V60" s="102"/>
      <c r="W60" s="102"/>
      <c r="X60" s="102"/>
      <c r="Y60" s="103"/>
      <c r="Z60" s="102"/>
      <c r="AA60" s="102"/>
      <c r="AB60" s="102"/>
      <c r="AC60" s="103"/>
      <c r="AD60" s="102"/>
      <c r="AE60" s="102"/>
      <c r="AF60" s="102"/>
      <c r="AG60" s="103"/>
      <c r="AH60" s="102"/>
      <c r="AI60" s="102"/>
    </row>
    <row r="61" spans="3:35" ht="12.75">
      <c r="C61" s="101"/>
      <c r="D61" s="101"/>
      <c r="E61" s="101"/>
      <c r="F61" s="101"/>
      <c r="G61" s="101"/>
      <c r="H61" s="101"/>
      <c r="I61" s="103"/>
      <c r="J61" s="102"/>
      <c r="K61" s="102"/>
      <c r="L61" s="102"/>
      <c r="M61" s="103"/>
      <c r="N61" s="102"/>
      <c r="O61" s="102"/>
      <c r="P61" s="102"/>
      <c r="Q61" s="103"/>
      <c r="R61" s="102"/>
      <c r="S61" s="102"/>
      <c r="T61" s="102"/>
      <c r="U61" s="103"/>
      <c r="V61" s="102"/>
      <c r="W61" s="102"/>
      <c r="X61" s="102"/>
      <c r="Y61" s="103"/>
      <c r="Z61" s="102"/>
      <c r="AA61" s="102"/>
      <c r="AB61" s="102"/>
      <c r="AC61" s="103"/>
      <c r="AD61" s="102"/>
      <c r="AE61" s="102"/>
      <c r="AF61" s="102"/>
      <c r="AG61" s="103"/>
      <c r="AH61" s="102"/>
      <c r="AI61" s="102"/>
    </row>
    <row r="62" spans="3:35" ht="12.75">
      <c r="C62" s="101"/>
      <c r="D62" s="101"/>
      <c r="E62" s="101"/>
      <c r="F62" s="101"/>
      <c r="G62" s="101"/>
      <c r="H62" s="101"/>
      <c r="I62" s="103"/>
      <c r="J62" s="102"/>
      <c r="K62" s="102"/>
      <c r="L62" s="102"/>
      <c r="M62" s="103"/>
      <c r="N62" s="102"/>
      <c r="O62" s="102"/>
      <c r="P62" s="102"/>
      <c r="Q62" s="103"/>
      <c r="R62" s="102"/>
      <c r="S62" s="102"/>
      <c r="T62" s="102"/>
      <c r="U62" s="103"/>
      <c r="V62" s="102"/>
      <c r="W62" s="102"/>
      <c r="X62" s="102"/>
      <c r="Y62" s="103"/>
      <c r="Z62" s="102"/>
      <c r="AA62" s="102"/>
      <c r="AB62" s="102"/>
      <c r="AC62" s="103"/>
      <c r="AD62" s="102"/>
      <c r="AE62" s="102"/>
      <c r="AF62" s="102"/>
      <c r="AG62" s="103"/>
      <c r="AH62" s="102"/>
      <c r="AI62" s="102"/>
    </row>
    <row r="63" spans="3:35" ht="12.75">
      <c r="C63" s="101"/>
      <c r="D63" s="101"/>
      <c r="E63" s="101"/>
      <c r="F63" s="101"/>
      <c r="G63" s="101"/>
      <c r="H63" s="101"/>
      <c r="I63" s="103"/>
      <c r="J63" s="102"/>
      <c r="K63" s="102"/>
      <c r="L63" s="102"/>
      <c r="M63" s="103"/>
      <c r="N63" s="102"/>
      <c r="O63" s="102"/>
      <c r="P63" s="102"/>
      <c r="Q63" s="103"/>
      <c r="R63" s="102"/>
      <c r="S63" s="102"/>
      <c r="T63" s="102"/>
      <c r="U63" s="103"/>
      <c r="V63" s="102"/>
      <c r="W63" s="102"/>
      <c r="X63" s="102"/>
      <c r="Y63" s="103"/>
      <c r="Z63" s="102"/>
      <c r="AA63" s="102"/>
      <c r="AB63" s="102"/>
      <c r="AC63" s="103"/>
      <c r="AD63" s="102"/>
      <c r="AE63" s="102"/>
      <c r="AF63" s="102"/>
      <c r="AG63" s="103"/>
      <c r="AH63" s="102"/>
      <c r="AI63" s="102"/>
    </row>
    <row r="64" spans="3:35" ht="12.75">
      <c r="C64" s="101"/>
      <c r="D64" s="101"/>
      <c r="E64" s="101"/>
      <c r="F64" s="101"/>
      <c r="G64" s="101"/>
      <c r="H64" s="101"/>
      <c r="I64" s="103"/>
      <c r="J64" s="102"/>
      <c r="K64" s="102"/>
      <c r="L64" s="102"/>
      <c r="M64" s="103"/>
      <c r="N64" s="102"/>
      <c r="O64" s="102"/>
      <c r="P64" s="102"/>
      <c r="Q64" s="103"/>
      <c r="R64" s="102"/>
      <c r="S64" s="102"/>
      <c r="T64" s="102"/>
      <c r="U64" s="103"/>
      <c r="V64" s="102"/>
      <c r="W64" s="102"/>
      <c r="X64" s="102"/>
      <c r="Y64" s="103"/>
      <c r="Z64" s="102"/>
      <c r="AA64" s="102"/>
      <c r="AB64" s="102"/>
      <c r="AC64" s="103"/>
      <c r="AD64" s="102"/>
      <c r="AE64" s="102"/>
      <c r="AF64" s="102"/>
      <c r="AG64" s="103"/>
      <c r="AH64" s="102"/>
      <c r="AI64" s="102"/>
    </row>
    <row r="65" spans="3:35" ht="12.75">
      <c r="C65" s="101"/>
      <c r="D65" s="101"/>
      <c r="E65" s="101"/>
      <c r="F65" s="101"/>
      <c r="G65" s="101"/>
      <c r="H65" s="101"/>
      <c r="I65" s="103"/>
      <c r="J65" s="102"/>
      <c r="K65" s="102"/>
      <c r="L65" s="102"/>
      <c r="M65" s="103"/>
      <c r="N65" s="102"/>
      <c r="O65" s="102"/>
      <c r="P65" s="102"/>
      <c r="Q65" s="103"/>
      <c r="R65" s="102"/>
      <c r="S65" s="102"/>
      <c r="T65" s="102"/>
      <c r="U65" s="103"/>
      <c r="V65" s="102"/>
      <c r="W65" s="102"/>
      <c r="X65" s="102"/>
      <c r="Y65" s="103"/>
      <c r="Z65" s="102"/>
      <c r="AA65" s="102"/>
      <c r="AB65" s="102"/>
      <c r="AC65" s="103"/>
      <c r="AD65" s="102"/>
      <c r="AE65" s="102"/>
      <c r="AF65" s="102"/>
      <c r="AG65" s="103"/>
      <c r="AH65" s="102"/>
      <c r="AI65" s="102"/>
    </row>
    <row r="66" spans="3:35" ht="12.75">
      <c r="C66" s="101"/>
      <c r="D66" s="101"/>
      <c r="E66" s="101"/>
      <c r="F66" s="101"/>
      <c r="G66" s="101"/>
      <c r="H66" s="101"/>
      <c r="I66" s="103"/>
      <c r="J66" s="102"/>
      <c r="K66" s="102"/>
      <c r="L66" s="102"/>
      <c r="M66" s="103"/>
      <c r="N66" s="102"/>
      <c r="O66" s="102"/>
      <c r="P66" s="102"/>
      <c r="Q66" s="103"/>
      <c r="R66" s="102"/>
      <c r="S66" s="102"/>
      <c r="T66" s="102"/>
      <c r="U66" s="103"/>
      <c r="V66" s="102"/>
      <c r="W66" s="102"/>
      <c r="X66" s="102"/>
      <c r="Y66" s="103"/>
      <c r="Z66" s="102"/>
      <c r="AA66" s="102"/>
      <c r="AB66" s="102"/>
      <c r="AC66" s="103"/>
      <c r="AD66" s="102"/>
      <c r="AE66" s="102"/>
      <c r="AF66" s="102"/>
      <c r="AG66" s="103"/>
      <c r="AH66" s="102"/>
      <c r="AI66" s="102"/>
    </row>
    <row r="67" spans="3:35" ht="12.75">
      <c r="C67" s="101"/>
      <c r="D67" s="101"/>
      <c r="E67" s="101"/>
      <c r="F67" s="101"/>
      <c r="G67" s="101"/>
      <c r="H67" s="101"/>
      <c r="I67" s="103"/>
      <c r="J67" s="102"/>
      <c r="K67" s="102"/>
      <c r="L67" s="102"/>
      <c r="M67" s="103"/>
      <c r="N67" s="102"/>
      <c r="O67" s="102"/>
      <c r="P67" s="102"/>
      <c r="Q67" s="103"/>
      <c r="R67" s="102"/>
      <c r="S67" s="102"/>
      <c r="T67" s="102"/>
      <c r="U67" s="103"/>
      <c r="V67" s="102"/>
      <c r="W67" s="102"/>
      <c r="X67" s="102"/>
      <c r="Y67" s="103"/>
      <c r="Z67" s="102"/>
      <c r="AA67" s="102"/>
      <c r="AB67" s="102"/>
      <c r="AC67" s="103"/>
      <c r="AD67" s="102"/>
      <c r="AE67" s="102"/>
      <c r="AF67" s="102"/>
      <c r="AG67" s="103"/>
      <c r="AH67" s="102"/>
      <c r="AI67" s="102"/>
    </row>
    <row r="68" spans="3:35" ht="12.75">
      <c r="C68" s="101"/>
      <c r="D68" s="101"/>
      <c r="E68" s="101"/>
      <c r="F68" s="101"/>
      <c r="G68" s="101"/>
      <c r="H68" s="101"/>
      <c r="I68" s="103"/>
      <c r="J68" s="102"/>
      <c r="K68" s="102"/>
      <c r="L68" s="102"/>
      <c r="M68" s="103"/>
      <c r="N68" s="102"/>
      <c r="O68" s="102"/>
      <c r="P68" s="102"/>
      <c r="Q68" s="103"/>
      <c r="R68" s="102"/>
      <c r="S68" s="102"/>
      <c r="T68" s="102"/>
      <c r="U68" s="103"/>
      <c r="V68" s="102"/>
      <c r="W68" s="102"/>
      <c r="X68" s="102"/>
      <c r="Y68" s="103"/>
      <c r="Z68" s="102"/>
      <c r="AA68" s="102"/>
      <c r="AB68" s="102"/>
      <c r="AC68" s="103"/>
      <c r="AD68" s="102"/>
      <c r="AE68" s="102"/>
      <c r="AF68" s="102"/>
      <c r="AG68" s="103"/>
      <c r="AH68" s="102"/>
      <c r="AI68" s="102"/>
    </row>
    <row r="69" spans="3:35" ht="12.75">
      <c r="C69" s="101"/>
      <c r="D69" s="101"/>
      <c r="E69" s="101"/>
      <c r="F69" s="101"/>
      <c r="G69" s="101"/>
      <c r="H69" s="101"/>
      <c r="I69" s="103"/>
      <c r="J69" s="102"/>
      <c r="K69" s="102"/>
      <c r="L69" s="102"/>
      <c r="M69" s="103"/>
      <c r="N69" s="102"/>
      <c r="O69" s="102"/>
      <c r="P69" s="102"/>
      <c r="Q69" s="103"/>
      <c r="R69" s="102"/>
      <c r="S69" s="102"/>
      <c r="T69" s="102"/>
      <c r="U69" s="103"/>
      <c r="V69" s="102"/>
      <c r="W69" s="102"/>
      <c r="X69" s="102"/>
      <c r="Y69" s="103"/>
      <c r="Z69" s="102"/>
      <c r="AA69" s="102"/>
      <c r="AB69" s="102"/>
      <c r="AC69" s="103"/>
      <c r="AD69" s="102"/>
      <c r="AE69" s="102"/>
      <c r="AF69" s="102"/>
      <c r="AG69" s="103"/>
      <c r="AH69" s="102"/>
      <c r="AI69" s="102"/>
    </row>
    <row r="70" spans="3:35" ht="12.75">
      <c r="C70" s="101"/>
      <c r="D70" s="101"/>
      <c r="E70" s="101"/>
      <c r="F70" s="101"/>
      <c r="G70" s="101"/>
      <c r="H70" s="101"/>
      <c r="I70" s="103"/>
      <c r="J70" s="102"/>
      <c r="K70" s="102"/>
      <c r="L70" s="102"/>
      <c r="M70" s="103"/>
      <c r="N70" s="102"/>
      <c r="O70" s="102"/>
      <c r="P70" s="102"/>
      <c r="Q70" s="103"/>
      <c r="R70" s="102"/>
      <c r="S70" s="102"/>
      <c r="T70" s="102"/>
      <c r="U70" s="103"/>
      <c r="V70" s="102"/>
      <c r="W70" s="102"/>
      <c r="X70" s="102"/>
      <c r="Y70" s="103"/>
      <c r="Z70" s="102"/>
      <c r="AA70" s="102"/>
      <c r="AB70" s="102"/>
      <c r="AC70" s="103"/>
      <c r="AD70" s="102"/>
      <c r="AE70" s="102"/>
      <c r="AF70" s="102"/>
      <c r="AG70" s="103"/>
      <c r="AH70" s="102"/>
      <c r="AI70" s="102"/>
    </row>
    <row r="71" spans="3:35" ht="12.75">
      <c r="C71" s="101"/>
      <c r="D71" s="101"/>
      <c r="E71" s="101"/>
      <c r="F71" s="101"/>
      <c r="G71" s="101"/>
      <c r="H71" s="101"/>
      <c r="I71" s="103"/>
      <c r="J71" s="102"/>
      <c r="K71" s="102"/>
      <c r="L71" s="102"/>
      <c r="M71" s="103"/>
      <c r="N71" s="102"/>
      <c r="O71" s="102"/>
      <c r="P71" s="102"/>
      <c r="Q71" s="103"/>
      <c r="R71" s="102"/>
      <c r="S71" s="102"/>
      <c r="T71" s="102"/>
      <c r="U71" s="103"/>
      <c r="V71" s="102"/>
      <c r="W71" s="102"/>
      <c r="X71" s="102"/>
      <c r="Y71" s="103"/>
      <c r="Z71" s="102"/>
      <c r="AA71" s="102"/>
      <c r="AB71" s="102"/>
      <c r="AC71" s="103"/>
      <c r="AD71" s="102"/>
      <c r="AE71" s="102"/>
      <c r="AF71" s="102"/>
      <c r="AG71" s="103"/>
      <c r="AH71" s="102"/>
      <c r="AI71" s="102"/>
    </row>
    <row r="72" spans="3:35" ht="12.75">
      <c r="C72" s="101"/>
      <c r="D72" s="101"/>
      <c r="E72" s="101"/>
      <c r="F72" s="101"/>
      <c r="G72" s="101"/>
      <c r="H72" s="101"/>
      <c r="I72" s="103"/>
      <c r="J72" s="102"/>
      <c r="K72" s="102"/>
      <c r="L72" s="102"/>
      <c r="M72" s="103"/>
      <c r="N72" s="102"/>
      <c r="O72" s="102"/>
      <c r="P72" s="102"/>
      <c r="Q72" s="103"/>
      <c r="R72" s="102"/>
      <c r="S72" s="102"/>
      <c r="T72" s="102"/>
      <c r="U72" s="103"/>
      <c r="V72" s="102"/>
      <c r="W72" s="102"/>
      <c r="X72" s="102"/>
      <c r="Y72" s="103"/>
      <c r="Z72" s="102"/>
      <c r="AA72" s="102"/>
      <c r="AB72" s="102"/>
      <c r="AC72" s="103"/>
      <c r="AD72" s="102"/>
      <c r="AE72" s="102"/>
      <c r="AF72" s="102"/>
      <c r="AG72" s="103"/>
      <c r="AH72" s="102"/>
      <c r="AI72" s="102"/>
    </row>
    <row r="73" spans="2:35" ht="12.75">
      <c r="B73" s="49"/>
      <c r="C73" s="46">
        <f aca="true" t="shared" si="37" ref="C73:C84">SUM(E73:AI73)</f>
        <v>0</v>
      </c>
      <c r="D73" s="46"/>
      <c r="E73" s="109">
        <f>IF(AND(E9&gt;0,E$5=0,E$6&lt;$AJ9),E9,0)</f>
        <v>0</v>
      </c>
      <c r="F73" s="109">
        <f aca="true" t="shared" si="38" ref="F73:AI73">IF(AND(F9&gt;0,F$5=0,F$6&lt;$AJ9),F9,0)</f>
        <v>0</v>
      </c>
      <c r="G73" s="109">
        <f t="shared" si="38"/>
        <v>0</v>
      </c>
      <c r="H73" s="109">
        <f t="shared" si="38"/>
        <v>0</v>
      </c>
      <c r="I73" s="109">
        <f t="shared" si="38"/>
        <v>0</v>
      </c>
      <c r="J73" s="109">
        <f t="shared" si="38"/>
        <v>0</v>
      </c>
      <c r="K73" s="109">
        <f t="shared" si="38"/>
        <v>0</v>
      </c>
      <c r="L73" s="109">
        <f t="shared" si="38"/>
        <v>0</v>
      </c>
      <c r="M73" s="109">
        <f t="shared" si="38"/>
        <v>0</v>
      </c>
      <c r="N73" s="109">
        <f t="shared" si="38"/>
        <v>0</v>
      </c>
      <c r="O73" s="109">
        <f t="shared" si="38"/>
        <v>0</v>
      </c>
      <c r="P73" s="109">
        <f t="shared" si="38"/>
        <v>0</v>
      </c>
      <c r="Q73" s="109">
        <f t="shared" si="38"/>
        <v>0</v>
      </c>
      <c r="R73" s="109">
        <f t="shared" si="38"/>
        <v>0</v>
      </c>
      <c r="S73" s="109">
        <f t="shared" si="38"/>
        <v>0</v>
      </c>
      <c r="T73" s="109">
        <f t="shared" si="38"/>
        <v>0</v>
      </c>
      <c r="U73" s="109">
        <f t="shared" si="38"/>
        <v>0</v>
      </c>
      <c r="V73" s="109">
        <f t="shared" si="38"/>
        <v>0</v>
      </c>
      <c r="W73" s="109">
        <f t="shared" si="38"/>
        <v>0</v>
      </c>
      <c r="X73" s="109">
        <f t="shared" si="38"/>
        <v>0</v>
      </c>
      <c r="Y73" s="109">
        <f t="shared" si="38"/>
        <v>0</v>
      </c>
      <c r="Z73" s="109">
        <f t="shared" si="38"/>
        <v>0</v>
      </c>
      <c r="AA73" s="109">
        <f t="shared" si="38"/>
        <v>0</v>
      </c>
      <c r="AB73" s="109">
        <f t="shared" si="38"/>
        <v>0</v>
      </c>
      <c r="AC73" s="109">
        <f t="shared" si="38"/>
        <v>0</v>
      </c>
      <c r="AD73" s="109">
        <f t="shared" si="38"/>
        <v>0</v>
      </c>
      <c r="AE73" s="109">
        <f t="shared" si="38"/>
        <v>0</v>
      </c>
      <c r="AF73" s="109">
        <f t="shared" si="38"/>
        <v>0</v>
      </c>
      <c r="AG73" s="109">
        <f t="shared" si="38"/>
        <v>0</v>
      </c>
      <c r="AH73" s="109">
        <f t="shared" si="38"/>
        <v>0</v>
      </c>
      <c r="AI73" s="109">
        <f t="shared" si="38"/>
        <v>0</v>
      </c>
    </row>
    <row r="74" spans="2:35" ht="12.75">
      <c r="B74" s="49"/>
      <c r="C74" s="46">
        <f t="shared" si="37"/>
        <v>11</v>
      </c>
      <c r="D74" s="46"/>
      <c r="E74" s="109">
        <f aca="true" t="shared" si="39" ref="E74:AI74">IF(AND(E10&gt;0,E$5=0,E$6&lt;$AJ10),E10,0)</f>
        <v>0</v>
      </c>
      <c r="F74" s="109">
        <f t="shared" si="39"/>
        <v>0</v>
      </c>
      <c r="G74" s="109">
        <f t="shared" si="39"/>
        <v>0</v>
      </c>
      <c r="H74" s="109">
        <f t="shared" si="39"/>
        <v>0</v>
      </c>
      <c r="I74" s="109">
        <f t="shared" si="39"/>
        <v>0</v>
      </c>
      <c r="J74" s="109">
        <f t="shared" si="39"/>
        <v>0</v>
      </c>
      <c r="K74" s="109">
        <f t="shared" si="39"/>
        <v>0</v>
      </c>
      <c r="L74" s="109">
        <f t="shared" si="39"/>
        <v>0</v>
      </c>
      <c r="M74" s="109">
        <f t="shared" si="39"/>
        <v>0</v>
      </c>
      <c r="N74" s="109">
        <f t="shared" si="39"/>
        <v>0</v>
      </c>
      <c r="O74" s="109">
        <f t="shared" si="39"/>
        <v>0</v>
      </c>
      <c r="P74" s="109">
        <f t="shared" si="39"/>
        <v>0</v>
      </c>
      <c r="Q74" s="109">
        <f t="shared" si="39"/>
        <v>0</v>
      </c>
      <c r="R74" s="109">
        <f t="shared" si="39"/>
        <v>0</v>
      </c>
      <c r="S74" s="109">
        <f t="shared" si="39"/>
        <v>0</v>
      </c>
      <c r="T74" s="109">
        <f t="shared" si="39"/>
        <v>0</v>
      </c>
      <c r="U74" s="109">
        <f t="shared" si="39"/>
        <v>1</v>
      </c>
      <c r="V74" s="109">
        <f t="shared" si="39"/>
        <v>1</v>
      </c>
      <c r="W74" s="109">
        <f t="shared" si="39"/>
        <v>1</v>
      </c>
      <c r="X74" s="109">
        <f t="shared" si="39"/>
        <v>1</v>
      </c>
      <c r="Y74" s="109">
        <f t="shared" si="39"/>
        <v>1</v>
      </c>
      <c r="Z74" s="109">
        <f t="shared" si="39"/>
        <v>1</v>
      </c>
      <c r="AA74" s="109">
        <f t="shared" si="39"/>
        <v>0</v>
      </c>
      <c r="AB74" s="109">
        <f t="shared" si="39"/>
        <v>1</v>
      </c>
      <c r="AC74" s="109">
        <f t="shared" si="39"/>
        <v>1</v>
      </c>
      <c r="AD74" s="109">
        <f t="shared" si="39"/>
        <v>1</v>
      </c>
      <c r="AE74" s="109">
        <f t="shared" si="39"/>
        <v>1</v>
      </c>
      <c r="AF74" s="109">
        <f t="shared" si="39"/>
        <v>1</v>
      </c>
      <c r="AG74" s="109">
        <f t="shared" si="39"/>
        <v>0</v>
      </c>
      <c r="AH74" s="109">
        <f t="shared" si="39"/>
        <v>0</v>
      </c>
      <c r="AI74" s="109">
        <f t="shared" si="39"/>
        <v>0</v>
      </c>
    </row>
    <row r="75" spans="2:35" ht="12.75">
      <c r="B75" s="49"/>
      <c r="C75" s="46">
        <f t="shared" si="37"/>
        <v>0</v>
      </c>
      <c r="D75" s="46"/>
      <c r="E75" s="109">
        <f aca="true" t="shared" si="40" ref="E75:AI75">IF(AND(E11&gt;0,E$5=0,E$6&lt;$AJ11),E11,0)</f>
        <v>0</v>
      </c>
      <c r="F75" s="109">
        <f t="shared" si="40"/>
        <v>0</v>
      </c>
      <c r="G75" s="109">
        <f t="shared" si="40"/>
        <v>0</v>
      </c>
      <c r="H75" s="109">
        <f t="shared" si="40"/>
        <v>0</v>
      </c>
      <c r="I75" s="109">
        <f t="shared" si="40"/>
        <v>0</v>
      </c>
      <c r="J75" s="109">
        <f t="shared" si="40"/>
        <v>0</v>
      </c>
      <c r="K75" s="109">
        <f t="shared" si="40"/>
        <v>0</v>
      </c>
      <c r="L75" s="109">
        <f t="shared" si="40"/>
        <v>0</v>
      </c>
      <c r="M75" s="109">
        <f t="shared" si="40"/>
        <v>0</v>
      </c>
      <c r="N75" s="109">
        <f t="shared" si="40"/>
        <v>0</v>
      </c>
      <c r="O75" s="109">
        <f t="shared" si="40"/>
        <v>0</v>
      </c>
      <c r="P75" s="109">
        <f t="shared" si="40"/>
        <v>0</v>
      </c>
      <c r="Q75" s="109">
        <f t="shared" si="40"/>
        <v>0</v>
      </c>
      <c r="R75" s="109">
        <f t="shared" si="40"/>
        <v>0</v>
      </c>
      <c r="S75" s="109">
        <f t="shared" si="40"/>
        <v>0</v>
      </c>
      <c r="T75" s="109">
        <f t="shared" si="40"/>
        <v>0</v>
      </c>
      <c r="U75" s="109">
        <f t="shared" si="40"/>
        <v>0</v>
      </c>
      <c r="V75" s="109">
        <f t="shared" si="40"/>
        <v>0</v>
      </c>
      <c r="W75" s="109">
        <f t="shared" si="40"/>
        <v>0</v>
      </c>
      <c r="X75" s="109">
        <f t="shared" si="40"/>
        <v>0</v>
      </c>
      <c r="Y75" s="109">
        <f t="shared" si="40"/>
        <v>0</v>
      </c>
      <c r="Z75" s="109">
        <f t="shared" si="40"/>
        <v>0</v>
      </c>
      <c r="AA75" s="109">
        <f t="shared" si="40"/>
        <v>0</v>
      </c>
      <c r="AB75" s="109">
        <f t="shared" si="40"/>
        <v>0</v>
      </c>
      <c r="AC75" s="109">
        <f t="shared" si="40"/>
        <v>0</v>
      </c>
      <c r="AD75" s="109">
        <f t="shared" si="40"/>
        <v>0</v>
      </c>
      <c r="AE75" s="109">
        <f t="shared" si="40"/>
        <v>0</v>
      </c>
      <c r="AF75" s="109">
        <f t="shared" si="40"/>
        <v>0</v>
      </c>
      <c r="AG75" s="109">
        <f t="shared" si="40"/>
        <v>0</v>
      </c>
      <c r="AH75" s="109">
        <f t="shared" si="40"/>
        <v>0</v>
      </c>
      <c r="AI75" s="109">
        <f t="shared" si="40"/>
        <v>0</v>
      </c>
    </row>
    <row r="76" spans="2:35" ht="12.75">
      <c r="B76" s="49"/>
      <c r="C76" s="46">
        <f t="shared" si="37"/>
        <v>4</v>
      </c>
      <c r="D76" s="46"/>
      <c r="E76" s="109">
        <f aca="true" t="shared" si="41" ref="E76:AI76">IF(AND(E12&gt;0,E$5=0,E$6&lt;$AJ12),E12,0)</f>
        <v>0</v>
      </c>
      <c r="F76" s="109">
        <f t="shared" si="41"/>
        <v>0</v>
      </c>
      <c r="G76" s="109">
        <f t="shared" si="41"/>
        <v>0</v>
      </c>
      <c r="H76" s="109">
        <f t="shared" si="41"/>
        <v>0</v>
      </c>
      <c r="I76" s="109">
        <f t="shared" si="41"/>
        <v>0</v>
      </c>
      <c r="J76" s="109">
        <f t="shared" si="41"/>
        <v>0</v>
      </c>
      <c r="K76" s="109">
        <f t="shared" si="41"/>
        <v>0</v>
      </c>
      <c r="L76" s="109">
        <f t="shared" si="41"/>
        <v>0</v>
      </c>
      <c r="M76" s="109">
        <f t="shared" si="41"/>
        <v>0</v>
      </c>
      <c r="N76" s="109">
        <f t="shared" si="41"/>
        <v>0</v>
      </c>
      <c r="O76" s="109">
        <f t="shared" si="41"/>
        <v>0</v>
      </c>
      <c r="P76" s="109">
        <f t="shared" si="41"/>
        <v>0</v>
      </c>
      <c r="Q76" s="109">
        <f t="shared" si="41"/>
        <v>0</v>
      </c>
      <c r="R76" s="109">
        <f t="shared" si="41"/>
        <v>0</v>
      </c>
      <c r="S76" s="109">
        <f t="shared" si="41"/>
        <v>0</v>
      </c>
      <c r="T76" s="109">
        <f t="shared" si="41"/>
        <v>0</v>
      </c>
      <c r="U76" s="109">
        <f t="shared" si="41"/>
        <v>1</v>
      </c>
      <c r="V76" s="109">
        <f t="shared" si="41"/>
        <v>1</v>
      </c>
      <c r="W76" s="109">
        <f t="shared" si="41"/>
        <v>1</v>
      </c>
      <c r="X76" s="109">
        <f t="shared" si="41"/>
        <v>1</v>
      </c>
      <c r="Y76" s="109">
        <f t="shared" si="41"/>
        <v>0</v>
      </c>
      <c r="Z76" s="109">
        <f t="shared" si="41"/>
        <v>0</v>
      </c>
      <c r="AA76" s="109">
        <f t="shared" si="41"/>
        <v>0</v>
      </c>
      <c r="AB76" s="109">
        <f t="shared" si="41"/>
        <v>0</v>
      </c>
      <c r="AC76" s="109">
        <f t="shared" si="41"/>
        <v>0</v>
      </c>
      <c r="AD76" s="109">
        <f t="shared" si="41"/>
        <v>0</v>
      </c>
      <c r="AE76" s="109">
        <f t="shared" si="41"/>
        <v>0</v>
      </c>
      <c r="AF76" s="109">
        <f t="shared" si="41"/>
        <v>0</v>
      </c>
      <c r="AG76" s="109">
        <f t="shared" si="41"/>
        <v>0</v>
      </c>
      <c r="AH76" s="109">
        <f t="shared" si="41"/>
        <v>0</v>
      </c>
      <c r="AI76" s="109">
        <f t="shared" si="41"/>
        <v>0</v>
      </c>
    </row>
    <row r="77" spans="2:35" ht="12.75">
      <c r="B77" s="49"/>
      <c r="C77" s="46">
        <f t="shared" si="37"/>
        <v>2.5</v>
      </c>
      <c r="D77" s="46"/>
      <c r="E77" s="109">
        <f aca="true" t="shared" si="42" ref="E77:AI77">IF(AND(E13&gt;0,E$5=0,E$6&lt;$AJ13),E13,0)</f>
        <v>0</v>
      </c>
      <c r="F77" s="109">
        <f t="shared" si="42"/>
        <v>0</v>
      </c>
      <c r="G77" s="109">
        <f t="shared" si="42"/>
        <v>1</v>
      </c>
      <c r="H77" s="109">
        <f t="shared" si="42"/>
        <v>1</v>
      </c>
      <c r="I77" s="109">
        <f t="shared" si="42"/>
        <v>0.5</v>
      </c>
      <c r="J77" s="109">
        <f t="shared" si="42"/>
        <v>0</v>
      </c>
      <c r="K77" s="109">
        <f t="shared" si="42"/>
        <v>0</v>
      </c>
      <c r="L77" s="109">
        <f t="shared" si="42"/>
        <v>0</v>
      </c>
      <c r="M77" s="109">
        <f t="shared" si="42"/>
        <v>0</v>
      </c>
      <c r="N77" s="109">
        <f t="shared" si="42"/>
        <v>0</v>
      </c>
      <c r="O77" s="109">
        <f t="shared" si="42"/>
        <v>0</v>
      </c>
      <c r="P77" s="109">
        <f t="shared" si="42"/>
        <v>0</v>
      </c>
      <c r="Q77" s="109">
        <f t="shared" si="42"/>
        <v>0</v>
      </c>
      <c r="R77" s="109">
        <f t="shared" si="42"/>
        <v>0</v>
      </c>
      <c r="S77" s="109">
        <f t="shared" si="42"/>
        <v>0</v>
      </c>
      <c r="T77" s="109">
        <f t="shared" si="42"/>
        <v>0</v>
      </c>
      <c r="U77" s="109">
        <f t="shared" si="42"/>
        <v>0</v>
      </c>
      <c r="V77" s="109">
        <f t="shared" si="42"/>
        <v>0</v>
      </c>
      <c r="W77" s="109">
        <f t="shared" si="42"/>
        <v>0</v>
      </c>
      <c r="X77" s="109">
        <f t="shared" si="42"/>
        <v>0</v>
      </c>
      <c r="Y77" s="109">
        <f t="shared" si="42"/>
        <v>0</v>
      </c>
      <c r="Z77" s="109">
        <f t="shared" si="42"/>
        <v>0</v>
      </c>
      <c r="AA77" s="109">
        <f t="shared" si="42"/>
        <v>0</v>
      </c>
      <c r="AB77" s="109">
        <f t="shared" si="42"/>
        <v>0</v>
      </c>
      <c r="AC77" s="109">
        <f t="shared" si="42"/>
        <v>0</v>
      </c>
      <c r="AD77" s="109">
        <f t="shared" si="42"/>
        <v>0</v>
      </c>
      <c r="AE77" s="109">
        <f t="shared" si="42"/>
        <v>0</v>
      </c>
      <c r="AF77" s="109">
        <f t="shared" si="42"/>
        <v>0</v>
      </c>
      <c r="AG77" s="109">
        <f t="shared" si="42"/>
        <v>0</v>
      </c>
      <c r="AH77" s="109">
        <f t="shared" si="42"/>
        <v>0</v>
      </c>
      <c r="AI77" s="109">
        <f t="shared" si="42"/>
        <v>0</v>
      </c>
    </row>
    <row r="78" spans="2:35" ht="12.75">
      <c r="B78" s="49"/>
      <c r="C78" s="46">
        <f t="shared" si="37"/>
        <v>4</v>
      </c>
      <c r="D78" s="46"/>
      <c r="E78" s="109">
        <f aca="true" t="shared" si="43" ref="E78:AI78">IF(AND(E14&gt;0,E$5=0,E$6&lt;$AJ14),E14,0)</f>
        <v>0</v>
      </c>
      <c r="F78" s="109">
        <f t="shared" si="43"/>
        <v>0</v>
      </c>
      <c r="G78" s="109">
        <f t="shared" si="43"/>
        <v>0</v>
      </c>
      <c r="H78" s="109">
        <f t="shared" si="43"/>
        <v>0</v>
      </c>
      <c r="I78" s="109">
        <f t="shared" si="43"/>
        <v>0</v>
      </c>
      <c r="J78" s="109">
        <f t="shared" si="43"/>
        <v>0</v>
      </c>
      <c r="K78" s="109">
        <f t="shared" si="43"/>
        <v>0</v>
      </c>
      <c r="L78" s="109">
        <f t="shared" si="43"/>
        <v>0</v>
      </c>
      <c r="M78" s="109">
        <f t="shared" si="43"/>
        <v>0</v>
      </c>
      <c r="N78" s="109">
        <f t="shared" si="43"/>
        <v>0</v>
      </c>
      <c r="O78" s="109">
        <f t="shared" si="43"/>
        <v>0</v>
      </c>
      <c r="P78" s="109">
        <f t="shared" si="43"/>
        <v>0</v>
      </c>
      <c r="Q78" s="109">
        <f t="shared" si="43"/>
        <v>0</v>
      </c>
      <c r="R78" s="109">
        <f t="shared" si="43"/>
        <v>0</v>
      </c>
      <c r="S78" s="109">
        <f t="shared" si="43"/>
        <v>0</v>
      </c>
      <c r="T78" s="109">
        <f t="shared" si="43"/>
        <v>0</v>
      </c>
      <c r="U78" s="109">
        <f t="shared" si="43"/>
        <v>1</v>
      </c>
      <c r="V78" s="109">
        <f t="shared" si="43"/>
        <v>1</v>
      </c>
      <c r="W78" s="109">
        <f t="shared" si="43"/>
        <v>1</v>
      </c>
      <c r="X78" s="109">
        <f t="shared" si="43"/>
        <v>1</v>
      </c>
      <c r="Y78" s="109">
        <f t="shared" si="43"/>
        <v>0</v>
      </c>
      <c r="Z78" s="109">
        <f t="shared" si="43"/>
        <v>0</v>
      </c>
      <c r="AA78" s="109">
        <f t="shared" si="43"/>
        <v>0</v>
      </c>
      <c r="AB78" s="109">
        <f t="shared" si="43"/>
        <v>0</v>
      </c>
      <c r="AC78" s="109">
        <f t="shared" si="43"/>
        <v>0</v>
      </c>
      <c r="AD78" s="109">
        <f t="shared" si="43"/>
        <v>0</v>
      </c>
      <c r="AE78" s="109">
        <f t="shared" si="43"/>
        <v>0</v>
      </c>
      <c r="AF78" s="109">
        <f t="shared" si="43"/>
        <v>0</v>
      </c>
      <c r="AG78" s="109">
        <f t="shared" si="43"/>
        <v>0</v>
      </c>
      <c r="AH78" s="109">
        <f t="shared" si="43"/>
        <v>0</v>
      </c>
      <c r="AI78" s="109">
        <f t="shared" si="43"/>
        <v>0</v>
      </c>
    </row>
    <row r="79" spans="2:35" ht="12.75">
      <c r="B79" s="49"/>
      <c r="C79" s="46">
        <f t="shared" si="37"/>
        <v>13</v>
      </c>
      <c r="D79" s="46"/>
      <c r="E79" s="109">
        <f aca="true" t="shared" si="44" ref="E79:AI79">IF(AND(E15&gt;0,E$5=0,E$6&lt;$AJ15),E15,0)</f>
        <v>0</v>
      </c>
      <c r="F79" s="109">
        <f t="shared" si="44"/>
        <v>0</v>
      </c>
      <c r="G79" s="109">
        <f t="shared" si="44"/>
        <v>0</v>
      </c>
      <c r="H79" s="109">
        <f t="shared" si="44"/>
        <v>0</v>
      </c>
      <c r="I79" s="109">
        <f t="shared" si="44"/>
        <v>0</v>
      </c>
      <c r="J79" s="109">
        <f t="shared" si="44"/>
        <v>0</v>
      </c>
      <c r="K79" s="109">
        <f t="shared" si="44"/>
        <v>0</v>
      </c>
      <c r="L79" s="109">
        <f t="shared" si="44"/>
        <v>0</v>
      </c>
      <c r="M79" s="109">
        <f t="shared" si="44"/>
        <v>0</v>
      </c>
      <c r="N79" s="109">
        <f t="shared" si="44"/>
        <v>0</v>
      </c>
      <c r="O79" s="109">
        <f t="shared" si="44"/>
        <v>0</v>
      </c>
      <c r="P79" s="109">
        <f t="shared" si="44"/>
        <v>0</v>
      </c>
      <c r="Q79" s="109">
        <f t="shared" si="44"/>
        <v>1</v>
      </c>
      <c r="R79" s="109">
        <f t="shared" si="44"/>
        <v>1</v>
      </c>
      <c r="S79" s="109">
        <f t="shared" si="44"/>
        <v>0</v>
      </c>
      <c r="T79" s="109">
        <f t="shared" si="44"/>
        <v>0</v>
      </c>
      <c r="U79" s="109">
        <f t="shared" si="44"/>
        <v>1</v>
      </c>
      <c r="V79" s="109">
        <f t="shared" si="44"/>
        <v>1</v>
      </c>
      <c r="W79" s="109">
        <f t="shared" si="44"/>
        <v>1</v>
      </c>
      <c r="X79" s="109">
        <f t="shared" si="44"/>
        <v>1</v>
      </c>
      <c r="Y79" s="109">
        <f t="shared" si="44"/>
        <v>1</v>
      </c>
      <c r="Z79" s="109">
        <f t="shared" si="44"/>
        <v>0</v>
      </c>
      <c r="AA79" s="109">
        <f t="shared" si="44"/>
        <v>0</v>
      </c>
      <c r="AB79" s="109">
        <f t="shared" si="44"/>
        <v>1</v>
      </c>
      <c r="AC79" s="109">
        <f t="shared" si="44"/>
        <v>1</v>
      </c>
      <c r="AD79" s="109">
        <f t="shared" si="44"/>
        <v>1</v>
      </c>
      <c r="AE79" s="109">
        <f t="shared" si="44"/>
        <v>1</v>
      </c>
      <c r="AF79" s="109">
        <f t="shared" si="44"/>
        <v>1</v>
      </c>
      <c r="AG79" s="109">
        <f t="shared" si="44"/>
        <v>0</v>
      </c>
      <c r="AH79" s="109">
        <f t="shared" si="44"/>
        <v>0</v>
      </c>
      <c r="AI79" s="109">
        <f t="shared" si="44"/>
        <v>1</v>
      </c>
    </row>
    <row r="80" spans="2:35" ht="12.75">
      <c r="B80" s="49"/>
      <c r="C80" s="46">
        <f t="shared" si="37"/>
        <v>0</v>
      </c>
      <c r="D80" s="46"/>
      <c r="E80" s="109">
        <f aca="true" t="shared" si="45" ref="E80:AI80">IF(AND(E16&gt;0,E$5=0,E$6&lt;$AJ16),E16,0)</f>
        <v>0</v>
      </c>
      <c r="F80" s="109">
        <f t="shared" si="45"/>
        <v>0</v>
      </c>
      <c r="G80" s="109">
        <f t="shared" si="45"/>
        <v>0</v>
      </c>
      <c r="H80" s="109">
        <f t="shared" si="45"/>
        <v>0</v>
      </c>
      <c r="I80" s="109">
        <f t="shared" si="45"/>
        <v>0</v>
      </c>
      <c r="J80" s="109">
        <f t="shared" si="45"/>
        <v>0</v>
      </c>
      <c r="K80" s="109">
        <f t="shared" si="45"/>
        <v>0</v>
      </c>
      <c r="L80" s="109">
        <f t="shared" si="45"/>
        <v>0</v>
      </c>
      <c r="M80" s="109">
        <f t="shared" si="45"/>
        <v>0</v>
      </c>
      <c r="N80" s="109">
        <f t="shared" si="45"/>
        <v>0</v>
      </c>
      <c r="O80" s="109">
        <f t="shared" si="45"/>
        <v>0</v>
      </c>
      <c r="P80" s="109">
        <f t="shared" si="45"/>
        <v>0</v>
      </c>
      <c r="Q80" s="109">
        <f t="shared" si="45"/>
        <v>0</v>
      </c>
      <c r="R80" s="109">
        <f t="shared" si="45"/>
        <v>0</v>
      </c>
      <c r="S80" s="109">
        <f t="shared" si="45"/>
        <v>0</v>
      </c>
      <c r="T80" s="109">
        <f t="shared" si="45"/>
        <v>0</v>
      </c>
      <c r="U80" s="109">
        <f t="shared" si="45"/>
        <v>0</v>
      </c>
      <c r="V80" s="109">
        <f t="shared" si="45"/>
        <v>0</v>
      </c>
      <c r="W80" s="109">
        <f t="shared" si="45"/>
        <v>0</v>
      </c>
      <c r="X80" s="109">
        <f t="shared" si="45"/>
        <v>0</v>
      </c>
      <c r="Y80" s="109">
        <f t="shared" si="45"/>
        <v>0</v>
      </c>
      <c r="Z80" s="109">
        <f t="shared" si="45"/>
        <v>0</v>
      </c>
      <c r="AA80" s="109">
        <f t="shared" si="45"/>
        <v>0</v>
      </c>
      <c r="AB80" s="109">
        <f t="shared" si="45"/>
        <v>0</v>
      </c>
      <c r="AC80" s="109">
        <f t="shared" si="45"/>
        <v>0</v>
      </c>
      <c r="AD80" s="109">
        <f t="shared" si="45"/>
        <v>0</v>
      </c>
      <c r="AE80" s="109">
        <f t="shared" si="45"/>
        <v>0</v>
      </c>
      <c r="AF80" s="109">
        <f t="shared" si="45"/>
        <v>0</v>
      </c>
      <c r="AG80" s="109">
        <f t="shared" si="45"/>
        <v>0</v>
      </c>
      <c r="AH80" s="109">
        <f t="shared" si="45"/>
        <v>0</v>
      </c>
      <c r="AI80" s="109">
        <f t="shared" si="45"/>
        <v>0</v>
      </c>
    </row>
    <row r="81" spans="2:35" ht="12.75">
      <c r="B81" s="49"/>
      <c r="C81" s="46">
        <f t="shared" si="37"/>
        <v>0</v>
      </c>
      <c r="D81" s="46"/>
      <c r="E81" s="109">
        <f aca="true" t="shared" si="46" ref="E81:AI81">IF(AND(E17&gt;0,E$5=0,E$6&lt;$AJ17),E17,0)</f>
        <v>0</v>
      </c>
      <c r="F81" s="109">
        <f t="shared" si="46"/>
        <v>0</v>
      </c>
      <c r="G81" s="109">
        <f t="shared" si="46"/>
        <v>0</v>
      </c>
      <c r="H81" s="109">
        <f t="shared" si="46"/>
        <v>0</v>
      </c>
      <c r="I81" s="109">
        <f t="shared" si="46"/>
        <v>0</v>
      </c>
      <c r="J81" s="109">
        <f t="shared" si="46"/>
        <v>0</v>
      </c>
      <c r="K81" s="109">
        <f t="shared" si="46"/>
        <v>0</v>
      </c>
      <c r="L81" s="109">
        <f t="shared" si="46"/>
        <v>0</v>
      </c>
      <c r="M81" s="109">
        <f t="shared" si="46"/>
        <v>0</v>
      </c>
      <c r="N81" s="109">
        <f t="shared" si="46"/>
        <v>0</v>
      </c>
      <c r="O81" s="109">
        <f t="shared" si="46"/>
        <v>0</v>
      </c>
      <c r="P81" s="109">
        <f t="shared" si="46"/>
        <v>0</v>
      </c>
      <c r="Q81" s="109">
        <f t="shared" si="46"/>
        <v>0</v>
      </c>
      <c r="R81" s="109">
        <f t="shared" si="46"/>
        <v>0</v>
      </c>
      <c r="S81" s="109">
        <f t="shared" si="46"/>
        <v>0</v>
      </c>
      <c r="T81" s="109">
        <f t="shared" si="46"/>
        <v>0</v>
      </c>
      <c r="U81" s="109">
        <f t="shared" si="46"/>
        <v>0</v>
      </c>
      <c r="V81" s="109">
        <f t="shared" si="46"/>
        <v>0</v>
      </c>
      <c r="W81" s="109">
        <f t="shared" si="46"/>
        <v>0</v>
      </c>
      <c r="X81" s="109">
        <f t="shared" si="46"/>
        <v>0</v>
      </c>
      <c r="Y81" s="109">
        <f t="shared" si="46"/>
        <v>0</v>
      </c>
      <c r="Z81" s="109">
        <f t="shared" si="46"/>
        <v>0</v>
      </c>
      <c r="AA81" s="109">
        <f t="shared" si="46"/>
        <v>0</v>
      </c>
      <c r="AB81" s="109">
        <f t="shared" si="46"/>
        <v>0</v>
      </c>
      <c r="AC81" s="109">
        <f t="shared" si="46"/>
        <v>0</v>
      </c>
      <c r="AD81" s="109">
        <f t="shared" si="46"/>
        <v>0</v>
      </c>
      <c r="AE81" s="109">
        <f t="shared" si="46"/>
        <v>0</v>
      </c>
      <c r="AF81" s="109">
        <f t="shared" si="46"/>
        <v>0</v>
      </c>
      <c r="AG81" s="109">
        <f t="shared" si="46"/>
        <v>0</v>
      </c>
      <c r="AH81" s="109">
        <f t="shared" si="46"/>
        <v>0</v>
      </c>
      <c r="AI81" s="109">
        <f t="shared" si="46"/>
        <v>0</v>
      </c>
    </row>
    <row r="82" spans="2:35" ht="12.75">
      <c r="B82" s="49"/>
      <c r="C82" s="46">
        <f t="shared" si="37"/>
        <v>0</v>
      </c>
      <c r="D82" s="46"/>
      <c r="E82" s="109">
        <f aca="true" t="shared" si="47" ref="E82:AI82">IF(AND(E18&gt;0,E$5=0,E$6&lt;$AJ18),E18,0)</f>
        <v>0</v>
      </c>
      <c r="F82" s="109">
        <f t="shared" si="47"/>
        <v>0</v>
      </c>
      <c r="G82" s="109">
        <f t="shared" si="47"/>
        <v>0</v>
      </c>
      <c r="H82" s="109">
        <f t="shared" si="47"/>
        <v>0</v>
      </c>
      <c r="I82" s="109">
        <f t="shared" si="47"/>
        <v>0</v>
      </c>
      <c r="J82" s="109" t="str">
        <f t="shared" si="47"/>
        <v>K</v>
      </c>
      <c r="K82" s="109">
        <f t="shared" si="47"/>
        <v>0</v>
      </c>
      <c r="L82" s="109">
        <f t="shared" si="47"/>
        <v>0</v>
      </c>
      <c r="M82" s="109">
        <f t="shared" si="47"/>
        <v>0</v>
      </c>
      <c r="N82" s="109">
        <f t="shared" si="47"/>
        <v>0</v>
      </c>
      <c r="O82" s="109">
        <f t="shared" si="47"/>
        <v>0</v>
      </c>
      <c r="P82" s="109">
        <f t="shared" si="47"/>
        <v>0</v>
      </c>
      <c r="Q82" s="109">
        <f t="shared" si="47"/>
        <v>0</v>
      </c>
      <c r="R82" s="109">
        <f t="shared" si="47"/>
        <v>0</v>
      </c>
      <c r="S82" s="109">
        <f t="shared" si="47"/>
        <v>0</v>
      </c>
      <c r="T82" s="109">
        <f t="shared" si="47"/>
        <v>0</v>
      </c>
      <c r="U82" s="109">
        <f t="shared" si="47"/>
        <v>0</v>
      </c>
      <c r="V82" s="109">
        <f t="shared" si="47"/>
        <v>0</v>
      </c>
      <c r="W82" s="109">
        <f t="shared" si="47"/>
        <v>0</v>
      </c>
      <c r="X82" s="109">
        <f t="shared" si="47"/>
        <v>0</v>
      </c>
      <c r="Y82" s="109">
        <f t="shared" si="47"/>
        <v>0</v>
      </c>
      <c r="Z82" s="109">
        <f t="shared" si="47"/>
        <v>0</v>
      </c>
      <c r="AA82" s="109">
        <f t="shared" si="47"/>
        <v>0</v>
      </c>
      <c r="AB82" s="109">
        <f t="shared" si="47"/>
        <v>0</v>
      </c>
      <c r="AC82" s="109">
        <f t="shared" si="47"/>
        <v>0</v>
      </c>
      <c r="AD82" s="109">
        <f t="shared" si="47"/>
        <v>0</v>
      </c>
      <c r="AE82" s="109">
        <f t="shared" si="47"/>
        <v>0</v>
      </c>
      <c r="AF82" s="109">
        <f t="shared" si="47"/>
        <v>0</v>
      </c>
      <c r="AG82" s="109">
        <f t="shared" si="47"/>
        <v>0</v>
      </c>
      <c r="AH82" s="109">
        <f t="shared" si="47"/>
        <v>0</v>
      </c>
      <c r="AI82" s="109">
        <f t="shared" si="47"/>
        <v>0</v>
      </c>
    </row>
    <row r="83" spans="2:35" ht="12.75">
      <c r="B83" s="49"/>
      <c r="C83" s="46">
        <f t="shared" si="37"/>
        <v>4</v>
      </c>
      <c r="D83" s="46"/>
      <c r="E83" s="109">
        <f aca="true" t="shared" si="48" ref="E83:AI83">IF(AND(E19&gt;0,E$5=0,E$6&lt;$AJ19),E19,0)</f>
        <v>0</v>
      </c>
      <c r="F83" s="109">
        <f t="shared" si="48"/>
        <v>0</v>
      </c>
      <c r="G83" s="109" t="str">
        <f t="shared" si="48"/>
        <v>k</v>
      </c>
      <c r="H83" s="109" t="str">
        <f t="shared" si="48"/>
        <v>k</v>
      </c>
      <c r="I83" s="109" t="str">
        <f t="shared" si="48"/>
        <v>k</v>
      </c>
      <c r="J83" s="109" t="str">
        <f t="shared" si="48"/>
        <v>k</v>
      </c>
      <c r="K83" s="109">
        <f t="shared" si="48"/>
        <v>0</v>
      </c>
      <c r="L83" s="109">
        <f t="shared" si="48"/>
        <v>0</v>
      </c>
      <c r="M83" s="109">
        <f t="shared" si="48"/>
        <v>0</v>
      </c>
      <c r="N83" s="109">
        <f t="shared" si="48"/>
        <v>0</v>
      </c>
      <c r="O83" s="109">
        <f t="shared" si="48"/>
        <v>0</v>
      </c>
      <c r="P83" s="109">
        <f t="shared" si="48"/>
        <v>0</v>
      </c>
      <c r="Q83" s="109">
        <f t="shared" si="48"/>
        <v>0</v>
      </c>
      <c r="R83" s="109">
        <f t="shared" si="48"/>
        <v>0</v>
      </c>
      <c r="S83" s="109">
        <f t="shared" si="48"/>
        <v>0</v>
      </c>
      <c r="T83" s="109">
        <f t="shared" si="48"/>
        <v>0</v>
      </c>
      <c r="U83" s="109">
        <f t="shared" si="48"/>
        <v>0</v>
      </c>
      <c r="V83" s="109">
        <f t="shared" si="48"/>
        <v>0</v>
      </c>
      <c r="W83" s="109">
        <f t="shared" si="48"/>
        <v>0</v>
      </c>
      <c r="X83" s="109">
        <f t="shared" si="48"/>
        <v>0</v>
      </c>
      <c r="Y83" s="109">
        <f t="shared" si="48"/>
        <v>0</v>
      </c>
      <c r="Z83" s="109">
        <f t="shared" si="48"/>
        <v>0</v>
      </c>
      <c r="AA83" s="109">
        <f t="shared" si="48"/>
        <v>0</v>
      </c>
      <c r="AB83" s="109">
        <f t="shared" si="48"/>
        <v>0</v>
      </c>
      <c r="AC83" s="109">
        <f t="shared" si="48"/>
        <v>1</v>
      </c>
      <c r="AD83" s="109">
        <f t="shared" si="48"/>
        <v>1</v>
      </c>
      <c r="AE83" s="109">
        <f t="shared" si="48"/>
        <v>1</v>
      </c>
      <c r="AF83" s="109">
        <f t="shared" si="48"/>
        <v>1</v>
      </c>
      <c r="AG83" s="109">
        <f t="shared" si="48"/>
        <v>0</v>
      </c>
      <c r="AH83" s="109">
        <f t="shared" si="48"/>
        <v>0</v>
      </c>
      <c r="AI83" s="109">
        <f t="shared" si="48"/>
        <v>0</v>
      </c>
    </row>
    <row r="84" spans="2:35" ht="12.75">
      <c r="B84" s="49"/>
      <c r="C84" s="46">
        <f t="shared" si="37"/>
        <v>0</v>
      </c>
      <c r="D84" s="46"/>
      <c r="E84" s="109">
        <f aca="true" t="shared" si="49" ref="E84:AI84">IF(AND(E20&gt;0,E$5=0,E$6&lt;$AJ20),E20,0)</f>
        <v>0</v>
      </c>
      <c r="F84" s="109">
        <f t="shared" si="49"/>
        <v>0</v>
      </c>
      <c r="G84" s="109">
        <f t="shared" si="49"/>
        <v>0</v>
      </c>
      <c r="H84" s="109">
        <f t="shared" si="49"/>
        <v>0</v>
      </c>
      <c r="I84" s="109">
        <f t="shared" si="49"/>
        <v>0</v>
      </c>
      <c r="J84" s="109">
        <f t="shared" si="49"/>
        <v>0</v>
      </c>
      <c r="K84" s="109">
        <f t="shared" si="49"/>
        <v>0</v>
      </c>
      <c r="L84" s="109">
        <f t="shared" si="49"/>
        <v>0</v>
      </c>
      <c r="M84" s="109">
        <f t="shared" si="49"/>
        <v>0</v>
      </c>
      <c r="N84" s="109">
        <f t="shared" si="49"/>
        <v>0</v>
      </c>
      <c r="O84" s="109">
        <f t="shared" si="49"/>
        <v>0</v>
      </c>
      <c r="P84" s="109">
        <f t="shared" si="49"/>
        <v>0</v>
      </c>
      <c r="Q84" s="109">
        <f t="shared" si="49"/>
        <v>0</v>
      </c>
      <c r="R84" s="109">
        <f t="shared" si="49"/>
        <v>0</v>
      </c>
      <c r="S84" s="109">
        <f t="shared" si="49"/>
        <v>0</v>
      </c>
      <c r="T84" s="109">
        <f t="shared" si="49"/>
        <v>0</v>
      </c>
      <c r="U84" s="109">
        <f t="shared" si="49"/>
        <v>0</v>
      </c>
      <c r="V84" s="109">
        <f t="shared" si="49"/>
        <v>0</v>
      </c>
      <c r="W84" s="109">
        <f t="shared" si="49"/>
        <v>0</v>
      </c>
      <c r="X84" s="109">
        <f t="shared" si="49"/>
        <v>0</v>
      </c>
      <c r="Y84" s="109">
        <f t="shared" si="49"/>
        <v>0</v>
      </c>
      <c r="Z84" s="109">
        <f t="shared" si="49"/>
        <v>0</v>
      </c>
      <c r="AA84" s="109">
        <f t="shared" si="49"/>
        <v>0</v>
      </c>
      <c r="AB84" s="109">
        <f t="shared" si="49"/>
        <v>0</v>
      </c>
      <c r="AC84" s="109">
        <f t="shared" si="49"/>
        <v>0</v>
      </c>
      <c r="AD84" s="109">
        <f t="shared" si="49"/>
        <v>0</v>
      </c>
      <c r="AE84" s="109">
        <f t="shared" si="49"/>
        <v>0</v>
      </c>
      <c r="AF84" s="109">
        <f t="shared" si="49"/>
        <v>0</v>
      </c>
      <c r="AG84" s="109">
        <f t="shared" si="49"/>
        <v>0</v>
      </c>
      <c r="AH84" s="109">
        <f t="shared" si="49"/>
        <v>0</v>
      </c>
      <c r="AI84" s="109">
        <f t="shared" si="49"/>
        <v>0</v>
      </c>
    </row>
    <row r="85" spans="5:35" ht="12.75">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row>
    <row r="86" spans="5:35" ht="12.75">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row>
    <row r="87" spans="5:35" ht="12.75">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row>
    <row r="88" spans="5:35" ht="12.75">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row>
    <row r="89" spans="5:35" ht="12.75">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row>
    <row r="90" spans="5:35" ht="12.75">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5:35" ht="12.75">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2:35" ht="12.75">
      <c r="B92" s="50"/>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row>
    <row r="93" spans="2:35" ht="12.75">
      <c r="B93" s="50"/>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row>
    <row r="94" spans="5:35" ht="12.75">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row>
    <row r="95" spans="5:35" ht="12.75">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row>
    <row r="96" spans="5:35" ht="12.75">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row>
    <row r="97" spans="5:35" ht="12.75">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row>
    <row r="98" spans="5:35" ht="12.75">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row>
    <row r="99" spans="5:35" ht="12.75">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row>
    <row r="100" spans="5:35" ht="12.75">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row>
    <row r="101" spans="5:35" ht="12.75">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row>
    <row r="102" spans="5:35" ht="12.75">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row>
    <row r="103" spans="5:35" ht="12.75">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row>
    <row r="104" spans="5:35" ht="12.75">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row>
    <row r="105" spans="5:35" ht="12.75">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row>
    <row r="106" spans="5:35" ht="12.75">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row>
    <row r="107" spans="5:35" ht="12.75">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row>
    <row r="108" spans="5:35" ht="12.75">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row>
    <row r="109" spans="5:35" ht="12.75">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row>
    <row r="110" spans="5:35" ht="12.75">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row>
    <row r="111" spans="5:35" ht="12.75">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row>
    <row r="112" spans="5:35" ht="12.75">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row>
    <row r="113" spans="5:35" ht="12.75">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row>
    <row r="114" spans="5:35" ht="12.75">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row>
    <row r="115" spans="5:35" ht="12.75">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row>
    <row r="116" spans="5:35" ht="12.75">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row>
    <row r="117" spans="5:35" ht="12.75">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row>
    <row r="118" spans="5:35" ht="12.75">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row>
    <row r="119" spans="5:35" ht="12.75">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row>
    <row r="120" spans="5:35" ht="12.75">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row>
    <row r="121" spans="5:35" ht="12.75">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row>
    <row r="122" spans="5:35" ht="12.75">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row>
    <row r="123" spans="5:35" ht="12.75">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row>
    <row r="124" spans="5:35" ht="12.75">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row>
    <row r="125" spans="5:35" ht="12.75">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row>
    <row r="126" spans="5:35" ht="12.75">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row>
    <row r="127" spans="5:35" ht="12.75">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row>
  </sheetData>
  <sheetProtection password="B210" sheet="1" objects="1" scenarios="1"/>
  <mergeCells count="6">
    <mergeCell ref="F27:P29"/>
    <mergeCell ref="R22:AA22"/>
    <mergeCell ref="D4:D7"/>
    <mergeCell ref="C4:C7"/>
    <mergeCell ref="C8:D8"/>
    <mergeCell ref="F22:P26"/>
  </mergeCells>
  <conditionalFormatting sqref="E4:AI4">
    <cfRule type="expression" priority="1" dxfId="9" stopIfTrue="1">
      <formula>(E$5&gt;0)</formula>
    </cfRule>
    <cfRule type="expression" priority="2" dxfId="10" stopIfTrue="1">
      <formula>OR(E$6=6,E$6=7)</formula>
    </cfRule>
  </conditionalFormatting>
  <conditionalFormatting sqref="E7:AI7">
    <cfRule type="expression" priority="3" dxfId="9" stopIfTrue="1">
      <formula>(E$5&gt;0)</formula>
    </cfRule>
    <cfRule type="expression" priority="4" dxfId="10" stopIfTrue="1">
      <formula>OR(E$6=6,E$6=7)</formula>
    </cfRule>
  </conditionalFormatting>
  <conditionalFormatting sqref="E9:AI20">
    <cfRule type="expression" priority="5" dxfId="7" stopIfTrue="1">
      <formula>AND(E9&gt;0,E9&lt;=1)</formula>
    </cfRule>
    <cfRule type="expression" priority="6" dxfId="11" stopIfTrue="1">
      <formula>(E9="k")</formula>
    </cfRule>
    <cfRule type="expression" priority="7" dxfId="12" stopIfTrue="1">
      <formula>OR(E$5&gt;0,E$6=6,E$6=7)</formula>
    </cfRule>
  </conditionalFormatting>
  <conditionalFormatting sqref="E8:AI8">
    <cfRule type="expression" priority="8" dxfId="13" stopIfTrue="1">
      <formula>(E8&gt;0)</formula>
    </cfRule>
  </conditionalFormatting>
  <hyperlinks>
    <hyperlink ref="F27" r:id="rId1" display="http://urlaubsplaner.jgm-software.com"/>
  </hyperlinks>
  <printOptions/>
  <pageMargins left="0.75" right="0.75" top="1" bottom="1" header="0.4921259845" footer="0.4921259845"/>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B2:J49"/>
  <sheetViews>
    <sheetView showGridLines="0" showRowColHeaders="0" workbookViewId="0" topLeftCell="A1">
      <selection activeCell="A1" sqref="A1"/>
    </sheetView>
  </sheetViews>
  <sheetFormatPr defaultColWidth="11.421875" defaultRowHeight="12.75"/>
  <cols>
    <col min="1" max="1" width="5.28125" style="0" customWidth="1"/>
    <col min="2" max="2" width="30.140625" style="0" customWidth="1"/>
    <col min="3" max="3" width="13.00390625" style="0" customWidth="1"/>
    <col min="4" max="4" width="7.00390625" style="0" customWidth="1"/>
    <col min="5" max="5" width="7.28125" style="0" customWidth="1"/>
    <col min="6" max="6" width="5.7109375" style="0" customWidth="1"/>
    <col min="7" max="7" width="7.421875" style="0" customWidth="1"/>
    <col min="9" max="9" width="14.8515625" style="0" customWidth="1"/>
  </cols>
  <sheetData>
    <row r="2" spans="2:10" s="1" customFormat="1" ht="15.75">
      <c r="B2" s="11" t="s">
        <v>46</v>
      </c>
      <c r="D2" s="12"/>
      <c r="E2" s="12"/>
      <c r="F2" s="12"/>
      <c r="G2" s="12"/>
      <c r="H2" s="40"/>
      <c r="I2" s="40"/>
      <c r="J2" s="21"/>
    </row>
    <row r="3" spans="8:10" ht="12.75">
      <c r="H3" s="65"/>
      <c r="I3" s="65"/>
      <c r="J3" s="65"/>
    </row>
    <row r="4" spans="2:10" ht="15" customHeight="1">
      <c r="B4" s="2" t="s">
        <v>47</v>
      </c>
      <c r="C4" s="3"/>
      <c r="D4" s="3"/>
      <c r="E4" s="3"/>
      <c r="F4" s="3"/>
      <c r="G4" s="4"/>
      <c r="H4" s="274">
        <f>sys!J16</f>
        <v>2014</v>
      </c>
      <c r="I4" s="275">
        <f>DOLLAR((DAY(MINUTE($H$4/38)/2+55)&amp;".4."&amp;$H$4)/7,)*7-6</f>
        <v>41749</v>
      </c>
      <c r="J4" s="275">
        <f>DATE($H$4,12,25)-WEEKDAY(DATE($H$4,12,25),2)-21</f>
        <v>41973</v>
      </c>
    </row>
    <row r="5" spans="2:10" ht="5.25" customHeight="1">
      <c r="B5" s="5"/>
      <c r="C5" s="6"/>
      <c r="D5" s="6"/>
      <c r="E5" s="6"/>
      <c r="F5" s="6"/>
      <c r="G5" s="7"/>
      <c r="H5" s="65"/>
      <c r="I5" s="65"/>
      <c r="J5" s="65"/>
    </row>
    <row r="6" spans="2:10" ht="12.75">
      <c r="B6" s="349" t="s">
        <v>48</v>
      </c>
      <c r="C6" s="350"/>
      <c r="D6" s="350"/>
      <c r="E6" s="350"/>
      <c r="F6" s="350"/>
      <c r="G6" s="351"/>
      <c r="H6" s="65"/>
      <c r="I6" s="65"/>
      <c r="J6" s="65"/>
    </row>
    <row r="7" spans="2:10" ht="12.75">
      <c r="B7" s="349"/>
      <c r="C7" s="350"/>
      <c r="D7" s="350"/>
      <c r="E7" s="350"/>
      <c r="F7" s="350"/>
      <c r="G7" s="351"/>
      <c r="H7" s="65"/>
      <c r="I7" s="65"/>
      <c r="J7" s="65"/>
    </row>
    <row r="8" spans="2:10" ht="12.75">
      <c r="B8" s="349"/>
      <c r="C8" s="350"/>
      <c r="D8" s="350"/>
      <c r="E8" s="350"/>
      <c r="F8" s="350"/>
      <c r="G8" s="351"/>
      <c r="H8" s="65"/>
      <c r="I8" s="65"/>
      <c r="J8" s="65"/>
    </row>
    <row r="9" spans="2:10" ht="27" customHeight="1">
      <c r="B9" s="349"/>
      <c r="C9" s="350"/>
      <c r="D9" s="350"/>
      <c r="E9" s="350"/>
      <c r="F9" s="350"/>
      <c r="G9" s="351"/>
      <c r="H9" s="65"/>
      <c r="I9" s="65"/>
      <c r="J9" s="65"/>
    </row>
    <row r="10" spans="2:7" ht="9.75" customHeight="1" thickBot="1">
      <c r="B10" s="8"/>
      <c r="C10" s="9"/>
      <c r="D10" s="9"/>
      <c r="E10" s="9"/>
      <c r="F10" s="9"/>
      <c r="G10" s="10"/>
    </row>
    <row r="11" ht="13.5" thickBot="1"/>
    <row r="12" spans="2:6" ht="16.5" customHeight="1" thickBot="1">
      <c r="B12" s="14" t="s">
        <v>64</v>
      </c>
      <c r="C12" s="13"/>
      <c r="E12" s="352" t="s">
        <v>180</v>
      </c>
      <c r="F12" s="353"/>
    </row>
    <row r="13" spans="2:7" ht="12.75" customHeight="1">
      <c r="B13" s="19" t="s">
        <v>29</v>
      </c>
      <c r="C13" s="270">
        <f>DATE(sys!J16,1,1)</f>
        <v>41640</v>
      </c>
      <c r="E13" s="355" t="s">
        <v>179</v>
      </c>
      <c r="F13" s="356"/>
      <c r="G13" s="357"/>
    </row>
    <row r="14" spans="2:7" ht="12.75">
      <c r="B14" s="19" t="s">
        <v>31</v>
      </c>
      <c r="C14" s="270">
        <f>$I$4-2</f>
        <v>41747</v>
      </c>
      <c r="E14" s="358"/>
      <c r="F14" s="359"/>
      <c r="G14" s="360"/>
    </row>
    <row r="15" spans="2:7" ht="12.75">
      <c r="B15" s="19" t="s">
        <v>32</v>
      </c>
      <c r="C15" s="270">
        <f>I4</f>
        <v>41749</v>
      </c>
      <c r="E15" s="358"/>
      <c r="F15" s="359"/>
      <c r="G15" s="360"/>
    </row>
    <row r="16" spans="2:7" ht="12.75">
      <c r="B16" s="19" t="s">
        <v>33</v>
      </c>
      <c r="C16" s="270">
        <f>I4+1</f>
        <v>41750</v>
      </c>
      <c r="E16" s="358"/>
      <c r="F16" s="359"/>
      <c r="G16" s="360"/>
    </row>
    <row r="17" spans="2:7" ht="13.5" thickBot="1">
      <c r="B17" s="19" t="s">
        <v>34</v>
      </c>
      <c r="C17" s="270">
        <f>DATE(sys!J16,5,1)</f>
        <v>41760</v>
      </c>
      <c r="E17" s="361"/>
      <c r="F17" s="362"/>
      <c r="G17" s="363"/>
    </row>
    <row r="18" spans="2:7" ht="13.5" thickBot="1">
      <c r="B18" s="19" t="s">
        <v>35</v>
      </c>
      <c r="C18" s="270">
        <f>$I$4+39</f>
        <v>41788</v>
      </c>
      <c r="E18" s="341" t="s">
        <v>85</v>
      </c>
      <c r="F18" s="354"/>
      <c r="G18" s="342"/>
    </row>
    <row r="19" spans="2:3" ht="12.75">
      <c r="B19" s="19" t="s">
        <v>36</v>
      </c>
      <c r="C19" s="270">
        <f>$I$4+49</f>
        <v>41798</v>
      </c>
    </row>
    <row r="20" spans="2:3" ht="12.75">
      <c r="B20" s="19" t="s">
        <v>37</v>
      </c>
      <c r="C20" s="270">
        <f>$I$4+50</f>
        <v>41799</v>
      </c>
    </row>
    <row r="21" spans="2:3" ht="12.75">
      <c r="B21" s="19" t="s">
        <v>44</v>
      </c>
      <c r="C21" s="270">
        <f>DATE(sys!J16,10,3)</f>
        <v>41915</v>
      </c>
    </row>
    <row r="22" spans="2:3" ht="12.75">
      <c r="B22" s="19" t="s">
        <v>91</v>
      </c>
      <c r="C22" s="270">
        <f>DATE(sys!J16,12,25)</f>
        <v>41998</v>
      </c>
    </row>
    <row r="23" spans="2:3" ht="12.75">
      <c r="B23" s="213" t="s">
        <v>90</v>
      </c>
      <c r="C23" s="271">
        <f>DATE(sys!J16,12,26)</f>
        <v>41999</v>
      </c>
    </row>
    <row r="24" spans="2:3" ht="12.75">
      <c r="B24" s="212" t="s">
        <v>133</v>
      </c>
      <c r="C24" s="272">
        <f>DATE(((sys!J16)-1),12,25)</f>
        <v>41633</v>
      </c>
    </row>
    <row r="25" spans="2:3" ht="12.75">
      <c r="B25" s="19" t="s">
        <v>134</v>
      </c>
      <c r="C25" s="270">
        <f>DATE(sys!J16-1,12,26)</f>
        <v>41634</v>
      </c>
    </row>
    <row r="26" spans="2:3" ht="12.75">
      <c r="B26" s="19" t="s">
        <v>135</v>
      </c>
      <c r="C26" s="270">
        <f>DATE(sys!J16+1,1,1)</f>
        <v>42005</v>
      </c>
    </row>
    <row r="27" spans="2:3" ht="12.75">
      <c r="B27" s="20" t="s">
        <v>168</v>
      </c>
      <c r="C27" s="271">
        <f>DATE(sys!J16+1,1,6)</f>
        <v>42010</v>
      </c>
    </row>
    <row r="28" ht="12.75">
      <c r="C28" s="67"/>
    </row>
    <row r="29" spans="2:3" ht="15.75">
      <c r="B29" s="14" t="s">
        <v>40</v>
      </c>
      <c r="C29" s="273"/>
    </row>
    <row r="30" spans="2:3" ht="12.75">
      <c r="B30" s="19" t="s">
        <v>30</v>
      </c>
      <c r="C30" s="270">
        <f>DATE(sys!J16,1,6)</f>
        <v>41645</v>
      </c>
    </row>
    <row r="31" spans="2:3" ht="12.75">
      <c r="B31" s="19" t="s">
        <v>38</v>
      </c>
      <c r="C31" s="270">
        <f>$I$4+60</f>
        <v>41809</v>
      </c>
    </row>
    <row r="32" spans="2:3" ht="12.75">
      <c r="B32" s="19" t="s">
        <v>45</v>
      </c>
      <c r="C32" s="270">
        <f>DATE(sys!J16,8,15)</f>
        <v>41866</v>
      </c>
    </row>
    <row r="33" spans="2:3" ht="12.75">
      <c r="B33" s="19" t="s">
        <v>39</v>
      </c>
      <c r="C33" s="270">
        <f>DATE(sys!J16,11,1)</f>
        <v>41944</v>
      </c>
    </row>
    <row r="34" spans="2:3" ht="12.75">
      <c r="B34" s="19" t="s">
        <v>89</v>
      </c>
      <c r="C34" s="270">
        <f>$J$4-11</f>
        <v>41962</v>
      </c>
    </row>
    <row r="35" spans="2:3" ht="12.75">
      <c r="B35" s="19" t="s">
        <v>41</v>
      </c>
      <c r="C35" s="270"/>
    </row>
    <row r="36" spans="2:3" ht="12.75">
      <c r="B36" s="20" t="s">
        <v>42</v>
      </c>
      <c r="C36" s="271"/>
    </row>
    <row r="37" ht="12.75">
      <c r="C37" s="67"/>
    </row>
    <row r="38" spans="2:3" ht="15.75">
      <c r="B38" s="14" t="s">
        <v>43</v>
      </c>
      <c r="C38" s="273"/>
    </row>
    <row r="39" spans="2:3" ht="12.75">
      <c r="B39" s="15"/>
      <c r="C39" s="270"/>
    </row>
    <row r="40" spans="2:3" ht="12.75">
      <c r="B40" s="15"/>
      <c r="C40" s="270"/>
    </row>
    <row r="41" spans="2:3" ht="12.75">
      <c r="B41" s="15"/>
      <c r="C41" s="270"/>
    </row>
    <row r="42" spans="2:3" ht="12.75">
      <c r="B42" s="15"/>
      <c r="C42" s="270"/>
    </row>
    <row r="43" spans="2:3" ht="12.75">
      <c r="B43" s="15"/>
      <c r="C43" s="270"/>
    </row>
    <row r="44" spans="2:3" ht="12.75">
      <c r="B44" s="15"/>
      <c r="C44" s="270"/>
    </row>
    <row r="45" spans="2:3" ht="12.75">
      <c r="B45" s="15"/>
      <c r="C45" s="270"/>
    </row>
    <row r="46" spans="2:3" ht="12.75">
      <c r="B46" s="15"/>
      <c r="C46" s="270"/>
    </row>
    <row r="47" spans="2:3" ht="12.75">
      <c r="B47" s="15"/>
      <c r="C47" s="270"/>
    </row>
    <row r="48" spans="2:3" ht="12.75">
      <c r="B48" s="15"/>
      <c r="C48" s="270"/>
    </row>
    <row r="49" spans="2:3" ht="12.75">
      <c r="B49" s="16"/>
      <c r="C49" s="271"/>
    </row>
  </sheetData>
  <sheetProtection password="B210" sheet="1" objects="1" scenarios="1"/>
  <mergeCells count="4">
    <mergeCell ref="B6:G9"/>
    <mergeCell ref="E12:F12"/>
    <mergeCell ref="E18:G18"/>
    <mergeCell ref="E13:G17"/>
  </mergeCells>
  <hyperlinks>
    <hyperlink ref="E18" r:id="rId1" display="http://urlaubsplaner.jgm-software.com"/>
  </hyperlinks>
  <printOptions/>
  <pageMargins left="0.75" right="0.75" top="1" bottom="1" header="0.4921259845" footer="0.4921259845"/>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2:CB31"/>
  <sheetViews>
    <sheetView showGridLines="0" showRowColHeaders="0" workbookViewId="0" topLeftCell="A1">
      <selection activeCell="C6" sqref="C6:G6"/>
    </sheetView>
  </sheetViews>
  <sheetFormatPr defaultColWidth="11.421875" defaultRowHeight="12.75"/>
  <cols>
    <col min="1" max="1" width="2.8515625" style="65" customWidth="1"/>
    <col min="2" max="2" width="20.140625" style="65" customWidth="1"/>
    <col min="3" max="3" width="6.8515625" style="65" customWidth="1"/>
    <col min="4" max="4" width="7.00390625" style="65" bestFit="1" customWidth="1"/>
    <col min="5" max="9" width="7.28125" style="65" bestFit="1" customWidth="1"/>
    <col min="10" max="12" width="7.140625" style="65" bestFit="1" customWidth="1"/>
    <col min="13" max="15" width="7.28125" style="65" bestFit="1" customWidth="1"/>
    <col min="16" max="18" width="7.00390625" style="65" bestFit="1" customWidth="1"/>
    <col min="19" max="19" width="6.7109375" style="65" bestFit="1" customWidth="1"/>
    <col min="20" max="20" width="7.00390625" style="65" bestFit="1" customWidth="1"/>
    <col min="21" max="16384" width="11.421875" style="65" customWidth="1"/>
  </cols>
  <sheetData>
    <row r="2" spans="2:80" s="21" customFormat="1" ht="15.75">
      <c r="B2" s="39" t="str">
        <f>"Schulferien in Ihrem Bundesland"</f>
        <v>Schulferien in Ihrem Bundesland</v>
      </c>
      <c r="C2" s="82"/>
      <c r="D2" s="82"/>
      <c r="E2" s="40"/>
      <c r="F2" s="40"/>
      <c r="G2" s="40"/>
      <c r="H2" s="40"/>
      <c r="I2" s="40"/>
      <c r="J2" s="40"/>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row>
    <row r="3" spans="2:80" s="180" customFormat="1" ht="15.75">
      <c r="B3" s="181"/>
      <c r="C3" s="182"/>
      <c r="D3" s="182"/>
      <c r="E3" s="183"/>
      <c r="F3" s="183"/>
      <c r="G3" s="183"/>
      <c r="H3" s="183"/>
      <c r="I3" s="183"/>
      <c r="J3" s="183"/>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row>
    <row r="4" spans="2:80" s="180" customFormat="1" ht="57" customHeight="1">
      <c r="B4" s="185" t="s">
        <v>93</v>
      </c>
      <c r="C4" s="364" t="s">
        <v>130</v>
      </c>
      <c r="D4" s="364"/>
      <c r="E4" s="364"/>
      <c r="F4" s="364"/>
      <c r="G4" s="364"/>
      <c r="H4" s="364"/>
      <c r="I4" s="364"/>
      <c r="J4" s="364"/>
      <c r="K4" s="364"/>
      <c r="L4" s="364"/>
      <c r="M4" s="364"/>
      <c r="N4" s="364"/>
      <c r="O4" s="364"/>
      <c r="P4" s="364"/>
      <c r="Q4" s="364"/>
      <c r="R4" s="364"/>
      <c r="S4" s="364"/>
      <c r="T4" s="365"/>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row>
    <row r="5" spans="2:80" s="180" customFormat="1" ht="16.5" thickBot="1">
      <c r="B5" s="181"/>
      <c r="C5" s="182"/>
      <c r="D5" s="182"/>
      <c r="E5" s="183"/>
      <c r="F5" s="183"/>
      <c r="G5" s="183"/>
      <c r="H5" s="183"/>
      <c r="I5" s="183"/>
      <c r="J5" s="183"/>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row>
    <row r="6" spans="2:20" ht="16.5" thickBot="1">
      <c r="B6" s="186" t="s">
        <v>127</v>
      </c>
      <c r="C6" s="366" t="s">
        <v>94</v>
      </c>
      <c r="D6" s="367"/>
      <c r="E6" s="367"/>
      <c r="F6" s="367"/>
      <c r="G6" s="368"/>
      <c r="H6" s="211" t="s">
        <v>128</v>
      </c>
      <c r="I6" s="210"/>
      <c r="J6" s="210"/>
      <c r="K6" s="210"/>
      <c r="L6" s="210"/>
      <c r="M6" s="210"/>
      <c r="N6" s="210"/>
      <c r="O6" s="210"/>
      <c r="P6" s="210"/>
      <c r="Q6" s="210"/>
      <c r="R6" s="210"/>
      <c r="S6" s="210"/>
      <c r="T6" s="210"/>
    </row>
    <row r="7" ht="0.75" customHeight="1"/>
    <row r="8" spans="2:20" ht="12.75">
      <c r="B8" s="209" t="s">
        <v>132</v>
      </c>
      <c r="C8" s="203">
        <f>IF(AND(ISNUMBER(C10),C10&gt;$B$10),C10-1,"")</f>
        <v>41630</v>
      </c>
      <c r="D8" s="203">
        <f>IF(AND(ISNUMBER(D10),D10&gt;$B$10),D10+1,"")</f>
        <v>41644</v>
      </c>
      <c r="E8" s="203">
        <f>IF(AND(ISNUMBER(E10),E10&gt;$B$10),E10-1,"")</f>
      </c>
      <c r="F8" s="203">
        <f>IF(AND(ISNUMBER(F10),F10&gt;$B$10),F10+1,"")</f>
      </c>
      <c r="G8" s="203">
        <f>IF(AND(ISNUMBER(G10),G10&gt;$B$10),G10-1,"")</f>
        <v>41742</v>
      </c>
      <c r="H8" s="203">
        <f>IF(AND(ISNUMBER(H10),H10&gt;$B$10),H10+1,"")</f>
        <v>41755</v>
      </c>
      <c r="I8" s="203">
        <f>IF(AND(ISNUMBER(I10),I10&gt;$B$10),I10-1,"")</f>
      </c>
      <c r="J8" s="203">
        <f>IF(AND(ISNUMBER(J10),J10&gt;$B$10),J10+1,"")</f>
      </c>
      <c r="K8" s="203">
        <f>IF(AND(ISNUMBER(K10),K10&gt;$B$10),K10-1,"")</f>
        <v>41799</v>
      </c>
      <c r="L8" s="203">
        <f>IF(AND(ISNUMBER(L10),L10&gt;$B$10),L10+1,"")</f>
        <v>41812</v>
      </c>
      <c r="M8" s="203">
        <f>IF(AND(ISNUMBER(M10),M10&gt;$B$10),M10-1,"")</f>
        <v>41850</v>
      </c>
      <c r="N8" s="203">
        <f>IF(AND(ISNUMBER(N10),N10&gt;$B$10),N10+1,"")</f>
        <v>41896</v>
      </c>
      <c r="O8" s="203">
        <f>IF(AND(ISNUMBER(O10),O10&gt;$B$10),O10-1,"")</f>
        <v>41938</v>
      </c>
      <c r="P8" s="203">
        <f>IF(AND(ISNUMBER(P10),P10&gt;$B$10),P10+1,"")</f>
        <v>41944</v>
      </c>
      <c r="Q8" s="203">
        <f>IF(AND(ISNUMBER(Q10),Q10&gt;$B$10),Q10-1,"")</f>
        <v>41994</v>
      </c>
      <c r="R8" s="203">
        <f>IF(AND(ISNUMBER(R10),R10&gt;$B$10),R10+1,"")</f>
        <v>42010</v>
      </c>
      <c r="S8" s="203">
        <f>IF(AND(ISNUMBER(S10),S10&gt;$B$10),S10-1,"")</f>
      </c>
      <c r="T8" s="203">
        <f>IF(AND(ISNUMBER(T10),T10&gt;$B$10),T10+1,"")</f>
      </c>
    </row>
    <row r="9" spans="2:20" ht="12.75">
      <c r="B9" s="204" t="s">
        <v>95</v>
      </c>
      <c r="C9" s="245">
        <f>IF(C10&gt;$B$10,C10,"-")</f>
        <v>41631</v>
      </c>
      <c r="D9" s="245">
        <f aca="true" t="shared" si="0" ref="D9:T9">IF(D10&gt;$B$10,D10,"-")</f>
        <v>41643</v>
      </c>
      <c r="E9" s="245" t="str">
        <f t="shared" si="0"/>
        <v>-</v>
      </c>
      <c r="F9" s="245" t="str">
        <f t="shared" si="0"/>
        <v>-</v>
      </c>
      <c r="G9" s="245">
        <f t="shared" si="0"/>
        <v>41743</v>
      </c>
      <c r="H9" s="245">
        <f t="shared" si="0"/>
        <v>41754</v>
      </c>
      <c r="I9" s="245" t="str">
        <f t="shared" si="0"/>
        <v>-</v>
      </c>
      <c r="J9" s="245" t="str">
        <f t="shared" si="0"/>
        <v>-</v>
      </c>
      <c r="K9" s="245">
        <f t="shared" si="0"/>
        <v>41800</v>
      </c>
      <c r="L9" s="245">
        <f t="shared" si="0"/>
        <v>41811</v>
      </c>
      <c r="M9" s="245">
        <f t="shared" si="0"/>
        <v>41851</v>
      </c>
      <c r="N9" s="245">
        <f t="shared" si="0"/>
        <v>41895</v>
      </c>
      <c r="O9" s="245">
        <f t="shared" si="0"/>
        <v>41939</v>
      </c>
      <c r="P9" s="245">
        <f t="shared" si="0"/>
        <v>41943</v>
      </c>
      <c r="Q9" s="245">
        <f t="shared" si="0"/>
        <v>41995</v>
      </c>
      <c r="R9" s="245">
        <f t="shared" si="0"/>
        <v>42009</v>
      </c>
      <c r="S9" s="245" t="str">
        <f t="shared" si="0"/>
        <v>-</v>
      </c>
      <c r="T9" s="245" t="str">
        <f t="shared" si="0"/>
        <v>-</v>
      </c>
    </row>
    <row r="10" spans="2:20" ht="12.75">
      <c r="B10" s="205">
        <v>37257</v>
      </c>
      <c r="C10" s="203">
        <f>VLOOKUP(1,$A$13:$T$29,3,1=2)</f>
        <v>41631</v>
      </c>
      <c r="D10" s="203">
        <f>VLOOKUP(1,$A$13:$T$29,4,1=2)</f>
        <v>41643</v>
      </c>
      <c r="E10" s="203" t="str">
        <f>VLOOKUP(1,$A$13:$T$29,5,1=2)</f>
        <v>-</v>
      </c>
      <c r="F10" s="203" t="str">
        <f>VLOOKUP(1,$A$13:$T$29,6,1=2)</f>
        <v>-</v>
      </c>
      <c r="G10" s="203">
        <f>VLOOKUP(1,$A$13:$T$29,7,1=2)</f>
        <v>41743</v>
      </c>
      <c r="H10" s="203">
        <f>VLOOKUP(1,$A$13:$T$29,8,1=2)</f>
        <v>41754</v>
      </c>
      <c r="I10" s="203" t="str">
        <f>VLOOKUP(1,$A$13:$T$29,9,1=2)</f>
        <v>-</v>
      </c>
      <c r="J10" s="203" t="str">
        <f>VLOOKUP(1,$A$13:$T$29,10,1=2)</f>
        <v>-</v>
      </c>
      <c r="K10" s="203">
        <f>VLOOKUP(1,$A$13:$T$29,11,1=2)</f>
        <v>41800</v>
      </c>
      <c r="L10" s="203">
        <f>VLOOKUP(1,$A$13:$T$29,12,1=2)</f>
        <v>41811</v>
      </c>
      <c r="M10" s="203">
        <f>VLOOKUP(1,$A$13:$T$29,13,1=2)</f>
        <v>41851</v>
      </c>
      <c r="N10" s="203">
        <f>VLOOKUP(1,$A$13:$T$29,14,1=2)</f>
        <v>41895</v>
      </c>
      <c r="O10" s="203">
        <f>VLOOKUP(1,$A$13:$T$29,15,1=2)</f>
        <v>41939</v>
      </c>
      <c r="P10" s="203">
        <f>VLOOKUP(1,$A$13:$T$29,16,1=2)</f>
        <v>41943</v>
      </c>
      <c r="Q10" s="203">
        <f>VLOOKUP(1,$A$13:$T$29,17,1=2)</f>
        <v>41995</v>
      </c>
      <c r="R10" s="203">
        <f>VLOOKUP(1,$A$13:$T$29,18,1=2)</f>
        <v>42009</v>
      </c>
      <c r="S10" s="203">
        <f>VLOOKUP(1,$A$13:$T$29,19,1=2)</f>
        <v>0</v>
      </c>
      <c r="T10" s="203">
        <f>VLOOKUP(1,$A$13:$T$29,20,1=2)</f>
        <v>0</v>
      </c>
    </row>
    <row r="11" spans="2:20" ht="12.75">
      <c r="B11" s="187" t="s">
        <v>96</v>
      </c>
      <c r="C11" s="369" t="s">
        <v>103</v>
      </c>
      <c r="D11" s="370"/>
      <c r="E11" s="369" t="s">
        <v>97</v>
      </c>
      <c r="F11" s="370"/>
      <c r="G11" s="369" t="s">
        <v>98</v>
      </c>
      <c r="H11" s="370"/>
      <c r="I11" s="369" t="s">
        <v>99</v>
      </c>
      <c r="J11" s="370"/>
      <c r="K11" s="369" t="s">
        <v>100</v>
      </c>
      <c r="L11" s="370"/>
      <c r="M11" s="369" t="s">
        <v>101</v>
      </c>
      <c r="N11" s="370"/>
      <c r="O11" s="369" t="s">
        <v>102</v>
      </c>
      <c r="P11" s="370"/>
      <c r="Q11" s="369" t="s">
        <v>103</v>
      </c>
      <c r="R11" s="370"/>
      <c r="S11" s="369" t="s">
        <v>124</v>
      </c>
      <c r="T11" s="370"/>
    </row>
    <row r="12" spans="2:20" ht="12.75">
      <c r="B12" s="188"/>
      <c r="C12" s="189" t="s">
        <v>104</v>
      </c>
      <c r="D12" s="190" t="s">
        <v>105</v>
      </c>
      <c r="E12" s="189" t="s">
        <v>104</v>
      </c>
      <c r="F12" s="190" t="s">
        <v>105</v>
      </c>
      <c r="G12" s="189" t="s">
        <v>104</v>
      </c>
      <c r="H12" s="190" t="s">
        <v>105</v>
      </c>
      <c r="I12" s="189" t="s">
        <v>104</v>
      </c>
      <c r="J12" s="190" t="s">
        <v>105</v>
      </c>
      <c r="K12" s="189" t="s">
        <v>104</v>
      </c>
      <c r="L12" s="190" t="s">
        <v>105</v>
      </c>
      <c r="M12" s="189" t="s">
        <v>104</v>
      </c>
      <c r="N12" s="190" t="s">
        <v>105</v>
      </c>
      <c r="O12" s="189" t="s">
        <v>104</v>
      </c>
      <c r="P12" s="190" t="s">
        <v>105</v>
      </c>
      <c r="Q12" s="189" t="s">
        <v>104</v>
      </c>
      <c r="R12" s="190" t="s">
        <v>105</v>
      </c>
      <c r="S12" s="189" t="s">
        <v>104</v>
      </c>
      <c r="T12" s="190" t="s">
        <v>105</v>
      </c>
    </row>
    <row r="13" spans="1:20" ht="12.75">
      <c r="A13" s="201">
        <f aca="true" t="shared" si="1" ref="A13:A29">IF(B13=$C$6,1,0)</f>
        <v>1</v>
      </c>
      <c r="B13" s="202" t="s">
        <v>94</v>
      </c>
      <c r="C13" s="246">
        <v>41631</v>
      </c>
      <c r="D13" s="247">
        <v>41643</v>
      </c>
      <c r="E13" s="246" t="s">
        <v>129</v>
      </c>
      <c r="F13" s="247" t="s">
        <v>129</v>
      </c>
      <c r="G13" s="248">
        <v>41743</v>
      </c>
      <c r="H13" s="249">
        <v>41754</v>
      </c>
      <c r="I13" s="248" t="s">
        <v>129</v>
      </c>
      <c r="J13" s="249" t="s">
        <v>129</v>
      </c>
      <c r="K13" s="248">
        <v>41800</v>
      </c>
      <c r="L13" s="249">
        <v>41811</v>
      </c>
      <c r="M13" s="248">
        <v>41851</v>
      </c>
      <c r="N13" s="249">
        <v>41895</v>
      </c>
      <c r="O13" s="248">
        <v>41939</v>
      </c>
      <c r="P13" s="249">
        <v>41943</v>
      </c>
      <c r="Q13" s="246">
        <v>41995</v>
      </c>
      <c r="R13" s="249">
        <v>42009</v>
      </c>
      <c r="S13" s="250"/>
      <c r="T13" s="251"/>
    </row>
    <row r="14" spans="1:20" ht="12.75">
      <c r="A14" s="201">
        <f t="shared" si="1"/>
        <v>0</v>
      </c>
      <c r="B14" s="202" t="s">
        <v>106</v>
      </c>
      <c r="C14" s="246">
        <v>41631</v>
      </c>
      <c r="D14" s="247">
        <v>41643</v>
      </c>
      <c r="E14" s="246">
        <v>41701</v>
      </c>
      <c r="F14" s="247">
        <v>41705</v>
      </c>
      <c r="G14" s="246">
        <v>41743</v>
      </c>
      <c r="H14" s="247">
        <v>41755</v>
      </c>
      <c r="I14" s="248" t="s">
        <v>129</v>
      </c>
      <c r="J14" s="247" t="s">
        <v>129</v>
      </c>
      <c r="K14" s="246">
        <v>41800</v>
      </c>
      <c r="L14" s="247">
        <v>41811</v>
      </c>
      <c r="M14" s="246">
        <v>41850</v>
      </c>
      <c r="N14" s="247">
        <v>41897</v>
      </c>
      <c r="O14" s="246">
        <v>41939</v>
      </c>
      <c r="P14" s="247">
        <v>41943</v>
      </c>
      <c r="Q14" s="246">
        <v>41997</v>
      </c>
      <c r="R14" s="247">
        <v>42009</v>
      </c>
      <c r="S14" s="252"/>
      <c r="T14" s="251"/>
    </row>
    <row r="15" spans="1:20" ht="12.75">
      <c r="A15" s="201">
        <f t="shared" si="1"/>
        <v>0</v>
      </c>
      <c r="B15" s="208" t="s">
        <v>107</v>
      </c>
      <c r="C15" s="253">
        <v>41631</v>
      </c>
      <c r="D15" s="254">
        <v>41642</v>
      </c>
      <c r="E15" s="255">
        <v>41673</v>
      </c>
      <c r="F15" s="256">
        <v>41678</v>
      </c>
      <c r="G15" s="253">
        <v>41743</v>
      </c>
      <c r="H15" s="254">
        <v>41755</v>
      </c>
      <c r="I15" s="253">
        <v>41761</v>
      </c>
      <c r="J15" s="254">
        <v>41761</v>
      </c>
      <c r="K15" s="253">
        <v>41789</v>
      </c>
      <c r="L15" s="254">
        <v>41789</v>
      </c>
      <c r="M15" s="253">
        <v>41830</v>
      </c>
      <c r="N15" s="254">
        <v>41873</v>
      </c>
      <c r="O15" s="253">
        <v>41932</v>
      </c>
      <c r="P15" s="254">
        <v>41944</v>
      </c>
      <c r="Q15" s="253">
        <v>41995</v>
      </c>
      <c r="R15" s="254">
        <v>42006</v>
      </c>
      <c r="S15" s="257">
        <v>41829</v>
      </c>
      <c r="T15" s="258">
        <v>41829</v>
      </c>
    </row>
    <row r="16" spans="1:20" ht="12.75">
      <c r="A16" s="201">
        <f t="shared" si="1"/>
        <v>0</v>
      </c>
      <c r="B16" s="207" t="s">
        <v>108</v>
      </c>
      <c r="C16" s="259">
        <v>41631</v>
      </c>
      <c r="D16" s="260">
        <v>41642</v>
      </c>
      <c r="E16" s="259">
        <v>41673</v>
      </c>
      <c r="F16" s="260">
        <v>41678</v>
      </c>
      <c r="G16" s="259">
        <v>41745</v>
      </c>
      <c r="H16" s="260">
        <v>41755</v>
      </c>
      <c r="I16" s="259">
        <v>41761</v>
      </c>
      <c r="J16" s="260">
        <v>41761</v>
      </c>
      <c r="K16" s="259">
        <v>41789</v>
      </c>
      <c r="L16" s="260">
        <v>41789</v>
      </c>
      <c r="M16" s="259">
        <v>41830</v>
      </c>
      <c r="N16" s="260">
        <v>41873</v>
      </c>
      <c r="O16" s="259">
        <v>41932</v>
      </c>
      <c r="P16" s="260">
        <v>41944</v>
      </c>
      <c r="Q16" s="259">
        <v>41995</v>
      </c>
      <c r="R16" s="260">
        <v>42006</v>
      </c>
      <c r="S16" s="261"/>
      <c r="T16" s="262"/>
    </row>
    <row r="17" spans="1:20" ht="12.75">
      <c r="A17" s="201">
        <f t="shared" si="1"/>
        <v>0</v>
      </c>
      <c r="B17" s="202" t="s">
        <v>109</v>
      </c>
      <c r="C17" s="246">
        <v>41631</v>
      </c>
      <c r="D17" s="247">
        <v>41642</v>
      </c>
      <c r="E17" s="246">
        <v>41669</v>
      </c>
      <c r="F17" s="247">
        <v>41670</v>
      </c>
      <c r="G17" s="246">
        <v>41732</v>
      </c>
      <c r="H17" s="247">
        <v>41751</v>
      </c>
      <c r="I17" s="246">
        <v>41789</v>
      </c>
      <c r="J17" s="247">
        <v>41789</v>
      </c>
      <c r="K17" s="246">
        <v>41800</v>
      </c>
      <c r="L17" s="247">
        <v>41800</v>
      </c>
      <c r="M17" s="246">
        <v>41851</v>
      </c>
      <c r="N17" s="247">
        <v>41892</v>
      </c>
      <c r="O17" s="246">
        <v>41939</v>
      </c>
      <c r="P17" s="247">
        <v>41951</v>
      </c>
      <c r="Q17" s="246">
        <v>41995</v>
      </c>
      <c r="R17" s="247">
        <v>42009</v>
      </c>
      <c r="S17" s="252"/>
      <c r="T17" s="251"/>
    </row>
    <row r="18" spans="1:20" ht="12.75">
      <c r="A18" s="201">
        <f t="shared" si="1"/>
        <v>0</v>
      </c>
      <c r="B18" s="208" t="s">
        <v>110</v>
      </c>
      <c r="C18" s="253">
        <v>41627</v>
      </c>
      <c r="D18" s="254">
        <v>41642</v>
      </c>
      <c r="E18" s="255">
        <v>41670</v>
      </c>
      <c r="F18" s="256">
        <v>41670</v>
      </c>
      <c r="G18" s="253">
        <v>41701</v>
      </c>
      <c r="H18" s="254">
        <v>41712</v>
      </c>
      <c r="I18" s="253">
        <v>41757</v>
      </c>
      <c r="J18" s="254">
        <v>41761</v>
      </c>
      <c r="K18" s="253">
        <v>41789</v>
      </c>
      <c r="L18" s="254">
        <v>41789</v>
      </c>
      <c r="M18" s="253">
        <v>41830</v>
      </c>
      <c r="N18" s="254">
        <v>41871</v>
      </c>
      <c r="O18" s="253">
        <v>41925</v>
      </c>
      <c r="P18" s="254">
        <v>41936</v>
      </c>
      <c r="Q18" s="253">
        <v>41995</v>
      </c>
      <c r="R18" s="254">
        <v>42010</v>
      </c>
      <c r="S18" s="257"/>
      <c r="T18" s="258"/>
    </row>
    <row r="19" spans="1:20" ht="12.75">
      <c r="A19" s="201">
        <f t="shared" si="1"/>
        <v>0</v>
      </c>
      <c r="B19" s="207" t="s">
        <v>111</v>
      </c>
      <c r="C19" s="259">
        <v>41631</v>
      </c>
      <c r="D19" s="260">
        <v>41650</v>
      </c>
      <c r="E19" s="259" t="s">
        <v>129</v>
      </c>
      <c r="F19" s="260" t="s">
        <v>129</v>
      </c>
      <c r="G19" s="259">
        <v>41743</v>
      </c>
      <c r="H19" s="260">
        <v>41755</v>
      </c>
      <c r="I19" s="259" t="s">
        <v>129</v>
      </c>
      <c r="J19" s="260" t="s">
        <v>129</v>
      </c>
      <c r="K19" s="259" t="s">
        <v>129</v>
      </c>
      <c r="L19" s="260" t="s">
        <v>129</v>
      </c>
      <c r="M19" s="259">
        <v>41848</v>
      </c>
      <c r="N19" s="260">
        <v>41887</v>
      </c>
      <c r="O19" s="259">
        <v>41932</v>
      </c>
      <c r="P19" s="260">
        <v>41944</v>
      </c>
      <c r="Q19" s="259">
        <v>41995</v>
      </c>
      <c r="R19" s="260">
        <v>42014</v>
      </c>
      <c r="S19" s="261"/>
      <c r="T19" s="262"/>
    </row>
    <row r="20" spans="1:20" ht="12.75">
      <c r="A20" s="201">
        <f t="shared" si="1"/>
        <v>0</v>
      </c>
      <c r="B20" s="202" t="s">
        <v>112</v>
      </c>
      <c r="C20" s="246">
        <v>41631</v>
      </c>
      <c r="D20" s="247">
        <v>41642</v>
      </c>
      <c r="E20" s="246">
        <v>41673</v>
      </c>
      <c r="F20" s="247">
        <v>41685</v>
      </c>
      <c r="G20" s="246">
        <v>41743</v>
      </c>
      <c r="H20" s="247">
        <v>41752</v>
      </c>
      <c r="I20" s="246" t="s">
        <v>129</v>
      </c>
      <c r="J20" s="247" t="s">
        <v>129</v>
      </c>
      <c r="K20" s="246">
        <v>41796</v>
      </c>
      <c r="L20" s="247">
        <v>41800</v>
      </c>
      <c r="M20" s="246">
        <v>41834</v>
      </c>
      <c r="N20" s="247">
        <v>41874</v>
      </c>
      <c r="O20" s="246">
        <v>41932</v>
      </c>
      <c r="P20" s="247">
        <v>41937</v>
      </c>
      <c r="Q20" s="246">
        <v>41995</v>
      </c>
      <c r="R20" s="247">
        <v>42006</v>
      </c>
      <c r="S20" s="252"/>
      <c r="T20" s="251"/>
    </row>
    <row r="21" spans="1:20" ht="12.75">
      <c r="A21" s="201">
        <f t="shared" si="1"/>
        <v>0</v>
      </c>
      <c r="B21" s="208" t="s">
        <v>113</v>
      </c>
      <c r="C21" s="253">
        <v>41631</v>
      </c>
      <c r="D21" s="254">
        <v>41642</v>
      </c>
      <c r="E21" s="255">
        <v>41669</v>
      </c>
      <c r="F21" s="256">
        <v>41670</v>
      </c>
      <c r="G21" s="253">
        <v>41732</v>
      </c>
      <c r="H21" s="254">
        <v>41751</v>
      </c>
      <c r="I21" s="253">
        <v>41761</v>
      </c>
      <c r="J21" s="254">
        <v>41761</v>
      </c>
      <c r="K21" s="253">
        <v>41789</v>
      </c>
      <c r="L21" s="254">
        <v>41789</v>
      </c>
      <c r="M21" s="253">
        <v>41851</v>
      </c>
      <c r="N21" s="254">
        <v>41892</v>
      </c>
      <c r="O21" s="253">
        <v>41939</v>
      </c>
      <c r="P21" s="254">
        <v>41951</v>
      </c>
      <c r="Q21" s="253">
        <v>41995</v>
      </c>
      <c r="R21" s="254">
        <v>42009</v>
      </c>
      <c r="S21" s="257">
        <v>41800</v>
      </c>
      <c r="T21" s="258">
        <v>41800</v>
      </c>
    </row>
    <row r="22" spans="1:20" ht="12.75">
      <c r="A22" s="201">
        <f t="shared" si="1"/>
        <v>0</v>
      </c>
      <c r="B22" s="207" t="s">
        <v>114</v>
      </c>
      <c r="C22" s="259">
        <v>41631</v>
      </c>
      <c r="D22" s="260">
        <v>41646</v>
      </c>
      <c r="E22" s="263" t="s">
        <v>129</v>
      </c>
      <c r="F22" s="264" t="s">
        <v>129</v>
      </c>
      <c r="G22" s="259">
        <v>41743</v>
      </c>
      <c r="H22" s="260">
        <v>41755</v>
      </c>
      <c r="I22" s="259" t="s">
        <v>129</v>
      </c>
      <c r="J22" s="260" t="s">
        <v>129</v>
      </c>
      <c r="K22" s="259">
        <v>41800</v>
      </c>
      <c r="L22" s="260">
        <v>41800</v>
      </c>
      <c r="M22" s="259">
        <v>41827</v>
      </c>
      <c r="N22" s="260">
        <v>41870</v>
      </c>
      <c r="O22" s="259">
        <v>41918</v>
      </c>
      <c r="P22" s="260">
        <v>41930</v>
      </c>
      <c r="Q22" s="259">
        <v>41995</v>
      </c>
      <c r="R22" s="260">
        <v>42010</v>
      </c>
      <c r="S22" s="261"/>
      <c r="T22" s="262"/>
    </row>
    <row r="23" spans="1:20" ht="12.75">
      <c r="A23" s="201">
        <f t="shared" si="1"/>
        <v>0</v>
      </c>
      <c r="B23" s="202" t="s">
        <v>115</v>
      </c>
      <c r="C23" s="246">
        <v>41631</v>
      </c>
      <c r="D23" s="247">
        <v>41646</v>
      </c>
      <c r="E23" s="248" t="s">
        <v>129</v>
      </c>
      <c r="F23" s="249" t="s">
        <v>129</v>
      </c>
      <c r="G23" s="246">
        <v>41740</v>
      </c>
      <c r="H23" s="247">
        <v>41754</v>
      </c>
      <c r="I23" s="246">
        <v>41789</v>
      </c>
      <c r="J23" s="247">
        <v>41789</v>
      </c>
      <c r="K23" s="246">
        <v>41810</v>
      </c>
      <c r="L23" s="247">
        <v>41810</v>
      </c>
      <c r="M23" s="246">
        <v>41848</v>
      </c>
      <c r="N23" s="247">
        <v>41887</v>
      </c>
      <c r="O23" s="246">
        <v>41932</v>
      </c>
      <c r="P23" s="247">
        <v>41943</v>
      </c>
      <c r="Q23" s="246">
        <v>41995</v>
      </c>
      <c r="R23" s="247">
        <v>42011</v>
      </c>
      <c r="S23" s="252"/>
      <c r="T23" s="251"/>
    </row>
    <row r="24" spans="1:20" ht="12.75">
      <c r="A24" s="201">
        <f t="shared" si="1"/>
        <v>0</v>
      </c>
      <c r="B24" s="208" t="s">
        <v>116</v>
      </c>
      <c r="C24" s="253">
        <v>41628</v>
      </c>
      <c r="D24" s="254">
        <v>41643</v>
      </c>
      <c r="E24" s="255">
        <v>41701</v>
      </c>
      <c r="F24" s="256">
        <v>41706</v>
      </c>
      <c r="G24" s="253">
        <v>41743</v>
      </c>
      <c r="H24" s="254">
        <v>41755</v>
      </c>
      <c r="I24" s="253" t="s">
        <v>129</v>
      </c>
      <c r="J24" s="254" t="s">
        <v>129</v>
      </c>
      <c r="K24" s="253" t="s">
        <v>129</v>
      </c>
      <c r="L24" s="254" t="s">
        <v>129</v>
      </c>
      <c r="M24" s="253">
        <v>41848</v>
      </c>
      <c r="N24" s="254">
        <v>41888</v>
      </c>
      <c r="O24" s="253">
        <v>41932</v>
      </c>
      <c r="P24" s="254">
        <v>41943</v>
      </c>
      <c r="Q24" s="253">
        <v>41995</v>
      </c>
      <c r="R24" s="254">
        <v>42011</v>
      </c>
      <c r="S24" s="257"/>
      <c r="T24" s="258"/>
    </row>
    <row r="25" spans="1:20" ht="12.75">
      <c r="A25" s="201">
        <f t="shared" si="1"/>
        <v>0</v>
      </c>
      <c r="B25" s="207" t="s">
        <v>117</v>
      </c>
      <c r="C25" s="259">
        <v>41629</v>
      </c>
      <c r="D25" s="260">
        <v>41642</v>
      </c>
      <c r="E25" s="259">
        <v>41687</v>
      </c>
      <c r="F25" s="260">
        <v>41699</v>
      </c>
      <c r="G25" s="259">
        <v>41747</v>
      </c>
      <c r="H25" s="260">
        <v>41755</v>
      </c>
      <c r="I25" s="259" t="s">
        <v>129</v>
      </c>
      <c r="J25" s="260" t="s">
        <v>129</v>
      </c>
      <c r="K25" s="259">
        <v>41789</v>
      </c>
      <c r="L25" s="260">
        <v>41789</v>
      </c>
      <c r="M25" s="259">
        <v>41841</v>
      </c>
      <c r="N25" s="260">
        <v>41880</v>
      </c>
      <c r="O25" s="259">
        <v>41932</v>
      </c>
      <c r="P25" s="260">
        <v>41943</v>
      </c>
      <c r="Q25" s="259">
        <v>41995</v>
      </c>
      <c r="R25" s="260">
        <v>42007</v>
      </c>
      <c r="S25" s="261"/>
      <c r="T25" s="262"/>
    </row>
    <row r="26" spans="1:20" ht="12.75">
      <c r="A26" s="201">
        <f t="shared" si="1"/>
        <v>0</v>
      </c>
      <c r="B26" s="202" t="s">
        <v>118</v>
      </c>
      <c r="C26" s="246">
        <v>41629</v>
      </c>
      <c r="D26" s="247">
        <v>41642</v>
      </c>
      <c r="E26" s="246">
        <v>41671</v>
      </c>
      <c r="F26" s="247">
        <v>41682</v>
      </c>
      <c r="G26" s="246">
        <v>41743</v>
      </c>
      <c r="H26" s="247">
        <v>41746</v>
      </c>
      <c r="I26" s="246" t="s">
        <v>129</v>
      </c>
      <c r="J26" s="247" t="s">
        <v>129</v>
      </c>
      <c r="K26" s="246">
        <v>41789</v>
      </c>
      <c r="L26" s="247">
        <v>41797</v>
      </c>
      <c r="M26" s="246">
        <v>41841</v>
      </c>
      <c r="N26" s="247">
        <v>41885</v>
      </c>
      <c r="O26" s="246">
        <v>41939</v>
      </c>
      <c r="P26" s="247">
        <v>41942</v>
      </c>
      <c r="Q26" s="246">
        <v>41995</v>
      </c>
      <c r="R26" s="247">
        <v>42009</v>
      </c>
      <c r="S26" s="252"/>
      <c r="T26" s="251"/>
    </row>
    <row r="27" spans="1:20" ht="12.75">
      <c r="A27" s="201">
        <f t="shared" si="1"/>
        <v>0</v>
      </c>
      <c r="B27" s="208" t="s">
        <v>119</v>
      </c>
      <c r="C27" s="253">
        <v>41631</v>
      </c>
      <c r="D27" s="254">
        <v>41645</v>
      </c>
      <c r="E27" s="255" t="s">
        <v>129</v>
      </c>
      <c r="F27" s="256" t="s">
        <v>129</v>
      </c>
      <c r="G27" s="253">
        <v>41745</v>
      </c>
      <c r="H27" s="254">
        <v>41761</v>
      </c>
      <c r="I27" s="253" t="s">
        <v>129</v>
      </c>
      <c r="J27" s="254" t="s">
        <v>129</v>
      </c>
      <c r="K27" s="253">
        <v>41789</v>
      </c>
      <c r="L27" s="254">
        <v>41789</v>
      </c>
      <c r="M27" s="253">
        <v>41834</v>
      </c>
      <c r="N27" s="254">
        <v>41874</v>
      </c>
      <c r="O27" s="253">
        <v>41925</v>
      </c>
      <c r="P27" s="254">
        <v>41937</v>
      </c>
      <c r="Q27" s="253">
        <v>41995</v>
      </c>
      <c r="R27" s="254">
        <v>42010</v>
      </c>
      <c r="S27" s="257"/>
      <c r="T27" s="258"/>
    </row>
    <row r="28" spans="1:20" ht="12.75">
      <c r="A28" s="201">
        <f t="shared" si="1"/>
        <v>0</v>
      </c>
      <c r="B28" s="207" t="s">
        <v>120</v>
      </c>
      <c r="C28" s="259">
        <v>41631</v>
      </c>
      <c r="D28" s="260">
        <v>41643</v>
      </c>
      <c r="E28" s="259">
        <v>41687</v>
      </c>
      <c r="F28" s="260">
        <v>41692</v>
      </c>
      <c r="G28" s="259">
        <v>41748</v>
      </c>
      <c r="H28" s="260">
        <v>41761</v>
      </c>
      <c r="I28" s="259" t="s">
        <v>129</v>
      </c>
      <c r="J28" s="260" t="s">
        <v>129</v>
      </c>
      <c r="K28" s="259">
        <v>41789</v>
      </c>
      <c r="L28" s="260">
        <v>41789</v>
      </c>
      <c r="M28" s="259">
        <v>41841</v>
      </c>
      <c r="N28" s="260">
        <v>41880</v>
      </c>
      <c r="O28" s="259">
        <v>41918</v>
      </c>
      <c r="P28" s="260">
        <v>41930</v>
      </c>
      <c r="Q28" s="259">
        <v>41995</v>
      </c>
      <c r="R28" s="260">
        <v>42007</v>
      </c>
      <c r="S28" s="261"/>
      <c r="T28" s="262"/>
    </row>
    <row r="29" spans="1:20" ht="12.75">
      <c r="A29" s="201">
        <f t="shared" si="1"/>
        <v>0</v>
      </c>
      <c r="B29" s="191" t="s">
        <v>121</v>
      </c>
      <c r="C29" s="265"/>
      <c r="D29" s="266"/>
      <c r="E29" s="265"/>
      <c r="F29" s="266"/>
      <c r="G29" s="265"/>
      <c r="H29" s="266"/>
      <c r="I29" s="265"/>
      <c r="J29" s="266"/>
      <c r="K29" s="265"/>
      <c r="L29" s="266"/>
      <c r="M29" s="265"/>
      <c r="N29" s="266"/>
      <c r="O29" s="265"/>
      <c r="P29" s="266"/>
      <c r="Q29" s="265"/>
      <c r="R29" s="266"/>
      <c r="S29" s="265"/>
      <c r="T29" s="266"/>
    </row>
    <row r="30" ht="4.5" customHeight="1"/>
    <row r="31" ht="12.75">
      <c r="B31" s="206" t="s">
        <v>131</v>
      </c>
    </row>
  </sheetData>
  <sheetProtection password="B210" sheet="1" objects="1" scenarios="1"/>
  <mergeCells count="11">
    <mergeCell ref="S11:T11"/>
    <mergeCell ref="C4:T4"/>
    <mergeCell ref="C6:G6"/>
    <mergeCell ref="C11:D11"/>
    <mergeCell ref="E11:F11"/>
    <mergeCell ref="G11:H11"/>
    <mergeCell ref="I11:J11"/>
    <mergeCell ref="K11:L11"/>
    <mergeCell ref="M11:N11"/>
    <mergeCell ref="O11:P11"/>
    <mergeCell ref="Q11:R11"/>
  </mergeCells>
  <conditionalFormatting sqref="B13:T29">
    <cfRule type="expression" priority="1" dxfId="12" stopIfTrue="1">
      <formula>($A13=1)</formula>
    </cfRule>
  </conditionalFormatting>
  <dataValidations count="1">
    <dataValidation type="list" showInputMessage="1" showErrorMessage="1" errorTitle="Falsche Eingabe" error="Ihre Eingabe war nicht korrekt. &#10;&#10;Bitte geben Sie eines der Bundesländer ein oder wählen es aus der Liste aus. Wenn Sie eigene Ferientermine verwenden möchten, wählen Sie &quot;Eigene Eintragung&quot; aus." sqref="C6:G6">
      <formula1>$B$13:$B$29</formula1>
    </dataValidation>
  </dataValidation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1996-10-17T05:27:31Z</dcterms:created>
  <dcterms:modified xsi:type="dcterms:W3CDTF">2014-01-29T15:57:27Z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